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66925"/>
  <mc:AlternateContent xmlns:mc="http://schemas.openxmlformats.org/markup-compatibility/2006">
    <mc:Choice Requires="x15">
      <x15ac:absPath xmlns:x15ac="http://schemas.microsoft.com/office/spreadsheetml/2010/11/ac" url="https://justiceuk-my.sharepoint.com/personal/kevin_meservey_hmiprobation_gov_uk/Documents/Desktop/Blackburn with Darwen YOT design/"/>
    </mc:Choice>
  </mc:AlternateContent>
  <xr:revisionPtr revIDLastSave="0" documentId="8_{A46A8378-DE30-4C53-9A54-59E26C3CCCA5}" xr6:coauthVersionLast="46" xr6:coauthVersionMax="46" xr10:uidLastSave="{00000000-0000-0000-0000-000000000000}"/>
  <bookViews>
    <workbookView xWindow="-120" yWindow="-120" windowWidth="29040" windowHeight="15840" xr2:uid="{5CE2B02F-34A2-4E13-80E8-3C06B76C7807}"/>
  </bookViews>
  <sheets>
    <sheet name="Introduction and contents" sheetId="2" r:id="rId1"/>
    <sheet name="Methodology" sheetId="35" r:id="rId2"/>
    <sheet name="Contextual Data" sheetId="3" r:id="rId3"/>
    <sheet name="D2 &amp; D3 Ratings" sheetId="1" r:id="rId4"/>
    <sheet name="D2 Data" sheetId="5" r:id="rId5"/>
    <sheet name="D3 Data" sheetId="6" r:id="rId6"/>
    <sheet name="Resettlement Data" sheetId="8" r:id="rId7"/>
    <sheet name="Case Manager Interviews Data" sheetId="16" r:id="rId8"/>
    <sheet name="Staff Survey" sheetId="27" r:id="rId9"/>
    <sheet name="Volunteer Survey" sheetId="28" r:id="rId10"/>
    <sheet name="Staff Survey Data_Analysis" sheetId="32" state="hidden" r:id="rId11"/>
    <sheet name="Volunteer Survey Data_Analysis" sheetId="31" state="hidden" r:id="rId12"/>
  </sheets>
  <definedNames>
    <definedName name="_xlnm._FilterDatabase" localSheetId="10" hidden="1">'Staff Survey Data_Analysis'!$A$1:$AS$101</definedName>
    <definedName name="_xlnm._FilterDatabase" localSheetId="11" hidden="1">'Volunteer Survey Data_Analysis'!$A$1:$AC$315</definedName>
    <definedName name="_ftn2" localSheetId="1">Methodology!$B$29</definedName>
    <definedName name="_ftn3" localSheetId="2">'Contextual Data'!$B$67</definedName>
    <definedName name="_ftn4" localSheetId="2">'Contextual Data'!$B$68</definedName>
    <definedName name="_ftn5" localSheetId="2">'Contextual Data'!$B$69</definedName>
    <definedName name="_ftn6" localSheetId="2">'Contextual Data'!$B$70</definedName>
    <definedName name="_ftn7" localSheetId="2">'Contextual Data'!$B$71</definedName>
    <definedName name="_ftnref2" localSheetId="1">Methodology!$B$13</definedName>
    <definedName name="_ftnref3" localSheetId="2">'Contextual Data'!#REF!</definedName>
    <definedName name="_ftnref4" localSheetId="2">'Contextual Data'!#REF!</definedName>
    <definedName name="_ftnref5" localSheetId="2">'Contextual Data'!#REF!</definedName>
    <definedName name="_ftnref6" localSheetId="2">'Contextual Data'!#REF!</definedName>
    <definedName name="_ftnref7" localSheetId="2">'Contextual Data'!#REF!</definedName>
    <definedName name="_Hlk21421808" localSheetId="1">Methodology!$B$2</definedName>
    <definedName name="_Hlk84506261" localSheetId="1">Methodology!#REF!</definedName>
    <definedName name="_Toc497486864" localSheetId="0">'Introduction and contents'!$B$1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2" i="31" l="1"/>
  <c r="I111" i="31" s="1"/>
  <c r="I110" i="31"/>
  <c r="I112" i="31" l="1"/>
  <c r="AC110" i="31"/>
  <c r="AB110" i="31"/>
  <c r="AA110" i="31"/>
  <c r="Z110" i="31"/>
  <c r="Y110" i="31"/>
  <c r="V110" i="31"/>
  <c r="U110" i="31"/>
  <c r="T110" i="31"/>
  <c r="R110" i="31"/>
  <c r="Q110" i="31"/>
  <c r="P110" i="31"/>
  <c r="O110" i="31"/>
  <c r="N110" i="31"/>
  <c r="M110" i="31"/>
  <c r="L110" i="31"/>
  <c r="K110" i="31"/>
  <c r="J110" i="31"/>
  <c r="E110" i="31"/>
  <c r="F110" i="31"/>
  <c r="G110" i="31"/>
  <c r="D110" i="31"/>
  <c r="B102" i="32"/>
  <c r="B103" i="32"/>
  <c r="B110" i="31"/>
  <c r="AO103" i="32"/>
  <c r="E109" i="32"/>
  <c r="F109" i="32"/>
  <c r="G109" i="32"/>
  <c r="H109" i="32"/>
  <c r="I109" i="32"/>
  <c r="J109" i="32"/>
  <c r="K109" i="32"/>
  <c r="L109" i="32"/>
  <c r="M109" i="32"/>
  <c r="N109" i="32"/>
  <c r="O109" i="32"/>
  <c r="P109" i="32"/>
  <c r="Q109" i="32"/>
  <c r="R109" i="32"/>
  <c r="S109" i="32"/>
  <c r="T109" i="32"/>
  <c r="U109" i="32"/>
  <c r="V109" i="32"/>
  <c r="X109" i="32"/>
  <c r="Y109" i="32"/>
  <c r="Z109" i="32"/>
  <c r="AA109" i="32"/>
  <c r="AB109" i="32"/>
  <c r="AE109" i="32"/>
  <c r="AF109" i="32"/>
  <c r="AG109" i="32"/>
  <c r="AH109" i="32"/>
  <c r="AI109" i="32"/>
  <c r="AJ109" i="32"/>
  <c r="AK109" i="32"/>
  <c r="AL109" i="32"/>
  <c r="AM109" i="32"/>
  <c r="AN109" i="32"/>
  <c r="AO109" i="32"/>
  <c r="AP109" i="32"/>
  <c r="AQ109" i="32"/>
  <c r="AR109" i="32"/>
  <c r="AS109" i="32"/>
  <c r="D109" i="32"/>
  <c r="B109" i="32"/>
  <c r="AN102" i="32"/>
  <c r="AM102" i="32"/>
  <c r="AM110" i="32" s="1"/>
  <c r="AM111" i="32" s="1"/>
  <c r="AL102" i="32"/>
  <c r="AL110" i="32" s="1"/>
  <c r="AL111" i="32" s="1"/>
  <c r="AK102" i="32"/>
  <c r="AJ102" i="32"/>
  <c r="AI102" i="32"/>
  <c r="AI110" i="32" s="1"/>
  <c r="AI111" i="32" s="1"/>
  <c r="AH102" i="32"/>
  <c r="AG102" i="32"/>
  <c r="AF102" i="32"/>
  <c r="AE102" i="32"/>
  <c r="AE110" i="32" s="1"/>
  <c r="AE111" i="32" s="1"/>
  <c r="AB105" i="32"/>
  <c r="AB104" i="32"/>
  <c r="AB103" i="32"/>
  <c r="AB102" i="32"/>
  <c r="AA102" i="32"/>
  <c r="AA103" i="32"/>
  <c r="AA104" i="32"/>
  <c r="AA105" i="32"/>
  <c r="Z105" i="32"/>
  <c r="Z104" i="32"/>
  <c r="Z103" i="32"/>
  <c r="Z102" i="32"/>
  <c r="Y104" i="32"/>
  <c r="Y103" i="32"/>
  <c r="Y106" i="32"/>
  <c r="Y105" i="32"/>
  <c r="Y102" i="32"/>
  <c r="X104" i="32"/>
  <c r="X105" i="32"/>
  <c r="X103" i="32"/>
  <c r="X102" i="32"/>
  <c r="V106" i="32"/>
  <c r="V103" i="32"/>
  <c r="V104" i="32"/>
  <c r="V105" i="32"/>
  <c r="V102" i="32"/>
  <c r="U106" i="32"/>
  <c r="U102" i="32"/>
  <c r="U103" i="32"/>
  <c r="U104" i="32"/>
  <c r="U105" i="32"/>
  <c r="T104" i="32"/>
  <c r="T105" i="32"/>
  <c r="T103" i="32"/>
  <c r="T102" i="32"/>
  <c r="S105" i="32"/>
  <c r="S104" i="32"/>
  <c r="S103" i="32"/>
  <c r="S102" i="32"/>
  <c r="AA110" i="32" l="1"/>
  <c r="AA111" i="32" s="1"/>
  <c r="AH110" i="32"/>
  <c r="AH111" i="32" s="1"/>
  <c r="Y110" i="32"/>
  <c r="T110" i="32"/>
  <c r="Y111" i="32"/>
  <c r="U111" i="32"/>
  <c r="X110" i="32"/>
  <c r="B110" i="32"/>
  <c r="S110" i="32"/>
  <c r="S111" i="32" s="1"/>
  <c r="AK110" i="32"/>
  <c r="AK111" i="32" s="1"/>
  <c r="AN110" i="32"/>
  <c r="AJ110" i="32"/>
  <c r="AJ111" i="32" s="1"/>
  <c r="AF110" i="32"/>
  <c r="AF111" i="32" s="1"/>
  <c r="Z110" i="32"/>
  <c r="Z111" i="32" s="1"/>
  <c r="U110" i="32"/>
  <c r="X111" i="32"/>
  <c r="AB110" i="32"/>
  <c r="AB111" i="32" s="1"/>
  <c r="AN111" i="32"/>
  <c r="AG110" i="32"/>
  <c r="AG111" i="32" s="1"/>
  <c r="V110" i="32"/>
  <c r="V111" i="32" s="1"/>
  <c r="T111" i="32"/>
  <c r="B111" i="32"/>
  <c r="R106" i="32"/>
  <c r="R107" i="32"/>
  <c r="R105" i="32"/>
  <c r="R104" i="32"/>
  <c r="R103" i="32"/>
  <c r="R102" i="32"/>
  <c r="Q105" i="32"/>
  <c r="Q104" i="32"/>
  <c r="Q103" i="32"/>
  <c r="Q102" i="32"/>
  <c r="P106" i="32"/>
  <c r="P104" i="32"/>
  <c r="P103" i="32"/>
  <c r="P105" i="32"/>
  <c r="P102" i="32"/>
  <c r="O104" i="32"/>
  <c r="O103" i="32"/>
  <c r="O102" i="32"/>
  <c r="N105" i="32"/>
  <c r="N104" i="32"/>
  <c r="N102" i="32"/>
  <c r="N103" i="32"/>
  <c r="M105" i="32"/>
  <c r="M104" i="32"/>
  <c r="M103" i="32"/>
  <c r="M102" i="32"/>
  <c r="L104" i="32"/>
  <c r="L103" i="32"/>
  <c r="L102" i="32"/>
  <c r="K106" i="32"/>
  <c r="K102" i="32"/>
  <c r="K103" i="32"/>
  <c r="K104" i="32"/>
  <c r="K105" i="32"/>
  <c r="J105" i="32"/>
  <c r="J104" i="32"/>
  <c r="J103" i="32"/>
  <c r="J102" i="32"/>
  <c r="I104" i="32"/>
  <c r="I103" i="32"/>
  <c r="I102" i="32"/>
  <c r="H105" i="32"/>
  <c r="H104" i="32"/>
  <c r="H103" i="32"/>
  <c r="H102" i="32"/>
  <c r="G102" i="32"/>
  <c r="G105" i="32"/>
  <c r="G104" i="32"/>
  <c r="G103" i="32"/>
  <c r="F105" i="32"/>
  <c r="F104" i="32"/>
  <c r="F103" i="32"/>
  <c r="F102" i="32"/>
  <c r="E102" i="32"/>
  <c r="E103" i="32"/>
  <c r="E104" i="32"/>
  <c r="E105" i="32"/>
  <c r="D104" i="32"/>
  <c r="D105" i="32"/>
  <c r="D103" i="32"/>
  <c r="D102" i="32"/>
  <c r="AS104" i="32"/>
  <c r="AS103" i="32"/>
  <c r="AS102" i="32"/>
  <c r="AR107" i="32"/>
  <c r="AQ107" i="32"/>
  <c r="AR106" i="32"/>
  <c r="AQ106" i="32"/>
  <c r="AR105" i="32"/>
  <c r="AQ105" i="32"/>
  <c r="AP105" i="32"/>
  <c r="AO105" i="32"/>
  <c r="AR104" i="32"/>
  <c r="AQ104" i="32"/>
  <c r="AP104" i="32"/>
  <c r="AO104" i="32"/>
  <c r="AR103" i="32"/>
  <c r="AQ103" i="32"/>
  <c r="AP103" i="32"/>
  <c r="AR102" i="32"/>
  <c r="AQ102" i="32"/>
  <c r="AP102" i="32"/>
  <c r="AO102" i="32"/>
  <c r="A104" i="32"/>
  <c r="AB107" i="31"/>
  <c r="AB106" i="31"/>
  <c r="AB105" i="31"/>
  <c r="AB104" i="31"/>
  <c r="AB103" i="31"/>
  <c r="AB102" i="31"/>
  <c r="AC107" i="31"/>
  <c r="AC106" i="31"/>
  <c r="AC105" i="31"/>
  <c r="AC104" i="31"/>
  <c r="AC103" i="31"/>
  <c r="AC102" i="31"/>
  <c r="AC108" i="31"/>
  <c r="AA107" i="31"/>
  <c r="AA106" i="31"/>
  <c r="AA105" i="31"/>
  <c r="AA104" i="31"/>
  <c r="AA103" i="31"/>
  <c r="AA102" i="31"/>
  <c r="Z105" i="31"/>
  <c r="Z104" i="31"/>
  <c r="Z103" i="31"/>
  <c r="Z102" i="31"/>
  <c r="Y105" i="31"/>
  <c r="Y104" i="31"/>
  <c r="Y103" i="31"/>
  <c r="Y102" i="31"/>
  <c r="V105" i="31"/>
  <c r="V104" i="31"/>
  <c r="V103" i="31"/>
  <c r="V102" i="31"/>
  <c r="U105" i="31"/>
  <c r="U104" i="31"/>
  <c r="U103" i="31"/>
  <c r="U102" i="31"/>
  <c r="T105" i="31"/>
  <c r="T104" i="31"/>
  <c r="T103" i="31"/>
  <c r="T102" i="31"/>
  <c r="R103" i="31"/>
  <c r="R104" i="31"/>
  <c r="R102" i="31"/>
  <c r="R105" i="31"/>
  <c r="Q105" i="31"/>
  <c r="Q104" i="31"/>
  <c r="Q103" i="31"/>
  <c r="Q102" i="31"/>
  <c r="P106" i="31"/>
  <c r="P105" i="31"/>
  <c r="P104" i="31"/>
  <c r="P103" i="31"/>
  <c r="P102" i="31"/>
  <c r="O105" i="31"/>
  <c r="O104" i="31"/>
  <c r="O103" i="31"/>
  <c r="O102" i="31"/>
  <c r="N102" i="31"/>
  <c r="N103" i="31"/>
  <c r="N104" i="31"/>
  <c r="N105" i="31"/>
  <c r="M102" i="31"/>
  <c r="M103" i="31"/>
  <c r="M104" i="31"/>
  <c r="M105" i="31"/>
  <c r="L105" i="31"/>
  <c r="L104" i="31"/>
  <c r="L103" i="31"/>
  <c r="L102" i="31"/>
  <c r="K104" i="31"/>
  <c r="K103" i="31"/>
  <c r="K102" i="31"/>
  <c r="J105" i="31"/>
  <c r="J104" i="31"/>
  <c r="J103" i="31"/>
  <c r="J102" i="31"/>
  <c r="G102" i="31"/>
  <c r="F102" i="31"/>
  <c r="E102" i="31"/>
  <c r="D102" i="31"/>
  <c r="B103" i="31"/>
  <c r="B102" i="31"/>
  <c r="A105" i="31"/>
  <c r="E111" i="31" l="1"/>
  <c r="E112" i="31" s="1"/>
  <c r="J111" i="31"/>
  <c r="J112" i="31" s="1"/>
  <c r="K111" i="31"/>
  <c r="K112" i="31" s="1"/>
  <c r="Q111" i="31"/>
  <c r="Q112" i="31" s="1"/>
  <c r="T111" i="31"/>
  <c r="T112" i="31" s="1"/>
  <c r="U111" i="31"/>
  <c r="U112" i="31" s="1"/>
  <c r="V111" i="31"/>
  <c r="V112" i="31" s="1"/>
  <c r="Y111" i="31"/>
  <c r="Y112" i="31" s="1"/>
  <c r="Z111" i="31"/>
  <c r="Z112" i="31" s="1"/>
  <c r="AA111" i="31"/>
  <c r="AA112" i="31" s="1"/>
  <c r="L111" i="31"/>
  <c r="L112" i="31" s="1"/>
  <c r="O111" i="31"/>
  <c r="O112" i="31" s="1"/>
  <c r="AC111" i="31"/>
  <c r="AC112" i="31" s="1"/>
  <c r="B111" i="31"/>
  <c r="B112" i="31" s="1"/>
  <c r="F111" i="31"/>
  <c r="F112" i="31" s="1"/>
  <c r="R111" i="31"/>
  <c r="R112" i="31" s="1"/>
  <c r="AB111" i="31"/>
  <c r="AB112" i="31" s="1"/>
  <c r="D111" i="31"/>
  <c r="D112" i="31" s="1"/>
  <c r="P111" i="31"/>
  <c r="P112" i="31" s="1"/>
  <c r="G111" i="31"/>
  <c r="G112" i="31" s="1"/>
  <c r="M111" i="31"/>
  <c r="M112" i="31" s="1"/>
  <c r="N111" i="31"/>
  <c r="N112" i="31" s="1"/>
  <c r="AS110" i="32"/>
  <c r="AS111" i="32" s="1"/>
  <c r="AR110" i="32"/>
  <c r="AR111" i="32" s="1"/>
  <c r="K110" i="32"/>
  <c r="K111" i="32" s="1"/>
  <c r="P110" i="32"/>
  <c r="P111" i="32" s="1"/>
  <c r="AP110" i="32"/>
  <c r="AP111" i="32" s="1"/>
  <c r="E110" i="32"/>
  <c r="E111" i="32" s="1"/>
  <c r="G110" i="32"/>
  <c r="G111" i="32" s="1"/>
  <c r="J110" i="32"/>
  <c r="J111" i="32" s="1"/>
  <c r="M110" i="32"/>
  <c r="M111" i="32" s="1"/>
  <c r="O110" i="32"/>
  <c r="O111" i="32" s="1"/>
  <c r="Q110" i="32"/>
  <c r="Q111" i="32" s="1"/>
  <c r="R110" i="32"/>
  <c r="R111" i="32" s="1"/>
  <c r="AO110" i="32"/>
  <c r="AO111" i="32" s="1"/>
  <c r="AQ110" i="32"/>
  <c r="AQ111" i="32" s="1"/>
  <c r="D110" i="32"/>
  <c r="D111" i="32" s="1"/>
  <c r="A106" i="32" s="1"/>
  <c r="F110" i="32"/>
  <c r="F111" i="32" s="1"/>
  <c r="H110" i="32"/>
  <c r="H111" i="32" s="1"/>
  <c r="I110" i="32"/>
  <c r="I111" i="32" s="1"/>
  <c r="L110" i="32"/>
  <c r="L111" i="32" s="1"/>
  <c r="N110" i="32"/>
  <c r="N111" i="32" s="1"/>
  <c r="A107" i="31" l="1"/>
</calcChain>
</file>

<file path=xl/sharedStrings.xml><?xml version="1.0" encoding="utf-8"?>
<sst xmlns="http://schemas.openxmlformats.org/spreadsheetml/2006/main" count="3032" uniqueCount="826">
  <si>
    <t>HM Inspectorate of Probation standards and methodology</t>
  </si>
  <si>
    <t xml:space="preserve">The standards against which we inspect youth offending services are based on established models and frameworks, which are grounded in evidence, learning and experience. These standards are designed to drive improvements in the quality of work with children who have offended.   
The inspection methodology is summarised below, linked to the three domains in our standards framework. We focused on obtaining evidence against the standards, key questions and prompts in our inspection framework. </t>
  </si>
  <si>
    <t xml:space="preserve">Domain one: organisational delivery </t>
  </si>
  <si>
    <t xml:space="preserve">The youth offending service submitted evidence in advance and inspectors received a presentation covering the following areas: 
     •	     How do organisational delivery arrangements in this area make sure that the work of your YOS is as effective as it can be, and that the life chances of children who have offended are improved? 
     •	     What are your priorities for further improving these arrangements? </t>
  </si>
  <si>
    <t xml:space="preserve">During the main fieldwork phase, we conducted interviews with case managers, asking them about their experiences of training, development, management supervision and leadership. We held various meetings with managers, partner organisations and staff, which allowed us to triangulate evidence and information. The evidence collected under this domain was judged against our published ratings characteristics. </t>
  </si>
  <si>
    <t>Domain two: court disposals</t>
  </si>
  <si>
    <r>
      <t>We completed case assessments over a one-week period, examining case files and interviewing case managers. The cases selected were those of children who had received court disposals between Monday, 11 October 2021 to Friday, 05 August 2022. This enabled us to examine work in relation to assessing, planning, implementing and reviewing. Where necessary, interviews with other people significantly involved in the case also took place. We exa</t>
    </r>
    <r>
      <rPr>
        <sz val="11"/>
        <rFont val="Arial"/>
        <family val="2"/>
      </rPr>
      <t>mined seven co</t>
    </r>
    <r>
      <rPr>
        <sz val="11"/>
        <color rgb="FF000000"/>
        <rFont val="Arial"/>
        <family val="2"/>
      </rPr>
      <t xml:space="preserve">urt disposals. The sample was set to achieve an 80% confidence level. </t>
    </r>
  </si>
  <si>
    <t>Domain three: Out-of-court disposals</t>
  </si>
  <si>
    <t>We completed case assessments over a one-week period, examining case files and interviewing case managers. The cases selected were those of children who had received out-of-court disposals between Monday, 11 October 2021 to Friday, 05 August 2022. This enabled us to examine work in relation to assessing, planning, and implementation and delivery. Where necessary, interviews with other people significantly involved in the case also took place.  
We examined seven out-of-court disposals. The sample size was set based on the proportion of out-of-court disposal cases in the YOT.</t>
  </si>
  <si>
    <t>Resettlement</t>
  </si>
  <si>
    <t>We completed case assessments over a one-week period, examining two case files and interviewing case managers, in cases where children had received custodial sentences or been released from custodial sentences between Monday, 11 October 2021 to Friday, 05 August 2022. This enabled us to gather information to illustrate the impact of resettlement policy and provision on service delivery. Where necessary, interviews with other people significantly involved in the case also took place.</t>
  </si>
  <si>
    <t>Ratings explained</t>
  </si>
  <si>
    <r>
      <t>For each standard in domains two and three, we ask a set of key questions. To score an ‘Outstanding’ rating for each of the standards on court disposals or out-of-court disposals, 80 per cent or more of the cases we analyse have to be assessed as sufficient under these key questions. If between 65</t>
    </r>
    <r>
      <rPr>
        <b/>
        <sz val="11"/>
        <color rgb="FF000000"/>
        <rFont val="Arial"/>
        <family val="2"/>
      </rPr>
      <t xml:space="preserve"> </t>
    </r>
    <r>
      <rPr>
        <sz val="11"/>
        <color rgb="FF000000"/>
        <rFont val="Arial"/>
        <family val="2"/>
      </rPr>
      <t>per cent and 79</t>
    </r>
    <r>
      <rPr>
        <b/>
        <sz val="11"/>
        <color rgb="FF000000"/>
        <rFont val="Arial"/>
        <family val="2"/>
      </rPr>
      <t xml:space="preserve"> </t>
    </r>
    <r>
      <rPr>
        <sz val="11"/>
        <color rgb="FF000000"/>
        <rFont val="Arial"/>
        <family val="2"/>
      </rPr>
      <t>per cent are judged to be sufficient, then the rating is ‘Good’ and if between 50</t>
    </r>
    <r>
      <rPr>
        <b/>
        <sz val="11"/>
        <color rgb="FF000000"/>
        <rFont val="Arial"/>
        <family val="2"/>
      </rPr>
      <t xml:space="preserve"> </t>
    </r>
    <r>
      <rPr>
        <sz val="11"/>
        <color rgb="FF000000"/>
        <rFont val="Arial"/>
        <family val="2"/>
      </rPr>
      <t>per cent and 64</t>
    </r>
    <r>
      <rPr>
        <b/>
        <sz val="11"/>
        <color rgb="FF000000"/>
        <rFont val="Arial"/>
        <family val="2"/>
      </rPr>
      <t xml:space="preserve"> </t>
    </r>
    <r>
      <rPr>
        <sz val="11"/>
        <color rgb="FF000000"/>
        <rFont val="Arial"/>
        <family val="2"/>
      </rPr>
      <t>per cent are judged to be sufficient, then a rating of ‘Requires improvement’ is applied. Finally, if less than 50</t>
    </r>
    <r>
      <rPr>
        <b/>
        <sz val="11"/>
        <color rgb="FF000000"/>
        <rFont val="Arial"/>
        <family val="2"/>
      </rPr>
      <t xml:space="preserve"> </t>
    </r>
    <r>
      <rPr>
        <sz val="11"/>
        <color rgb="FF000000"/>
        <rFont val="Arial"/>
        <family val="2"/>
      </rPr>
      <t>per cent are sufficient, then we rate this as ‘Inadequate’. Resettlement cases are not separately rated; the data is for illustrative purposes only.</t>
    </r>
  </si>
  <si>
    <t>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Occasionally, the ratings panel may decide to apply professional discretion to the rating, where there is evidence that the preliminary rating does not accurately reflect the work of the YOT.</t>
  </si>
  <si>
    <t>Lowest banding (key question level)</t>
  </si>
  <si>
    <t>Rating (standard)</t>
  </si>
  <si>
    <t>Minority: &lt;50%</t>
  </si>
  <si>
    <t>Inadequate</t>
  </si>
  <si>
    <t>Too few: 50-64%</t>
  </si>
  <si>
    <t>Requires improvement</t>
  </si>
  <si>
    <t>Reasonable majority: 65-79%</t>
  </si>
  <si>
    <t>Good</t>
  </si>
  <si>
    <t>Large majority: 80%+</t>
  </si>
  <si>
    <t xml:space="preserve">Outstanding </t>
  </si>
  <si>
    <t>Supporting each key question is a series of 'prompt' questions. Each prompt is answered individually, and inspectors take into account the answers to the prompts when answering each key question. They consider the impact of each prompt on the specific case, and weigh up the relative influence of strengths and areas for improvement. On occasion, a single omission, so a single prompt answered negatively, could be enough to result in a negative judgement at the key question level. The case assessment rules and guidance (CARaG), published on our website, gives more detail about how inspection judgements are made.</t>
  </si>
  <si>
    <t>Additionally, we ask 'information' questions. The answers to these questions provide additional evidence for the lead inspector about elements of casework, but do not generally influence the answers to key questions.</t>
  </si>
  <si>
    <t>Where there are fewer than six eligible cases for either post-court or out-of-court work, we publish the data from those cases but we do not rate that element of work.</t>
  </si>
  <si>
    <t>Additional scoring rules are used to generate the overall YOT rating. Each of the 12 standards are scored on a 0–3 scale in which ‘Inadequate’ = 0; ‘Requires more more improvement’ = 1; ‘Good’ = 2; and ‘Outstanding’ = 3. Adding these scores produces a total score ranging from 0 to 36, which is banded to produce the overall rating, as follows:</t>
  </si>
  <si>
    <t>0–6 = Inadequate</t>
  </si>
  <si>
    <t>7–18 = Requires improvement</t>
  </si>
  <si>
    <t>19–30 = Good</t>
  </si>
  <si>
    <t>31–36 = Outstanding.</t>
  </si>
  <si>
    <t>These totals are adjusted proportionately if there are fewer than six cases for either post-court or out-of-court work.</t>
  </si>
  <si>
    <t xml:space="preserve">Domain one standards, the qualitative standard in domain three (standard 3.4) and the resettlement standard (standard 4.1) are judged using predominantly qualitative evidence. </t>
  </si>
  <si>
    <t>The resettlement standard is rated separately, and does not influence the overall YOT rating. We apply a limiting judgement, whereby any YOT that receives an ‘Inadequate’ rating for the resettlement standard is unable to receive an overall ‘Outstanding’ rating, regardless of how they are rated against the core standards. Where there are no relevant resettlement cases, we do not apply a rating to resettlement work.</t>
  </si>
  <si>
    <t>Contextual data</t>
  </si>
  <si>
    <t>Population information</t>
  </si>
  <si>
    <t>First-time entrant rate per 100,000 in England and Wales</t>
  </si>
  <si>
    <r>
      <t xml:space="preserve">Ministry of Justice. (August 2022). </t>
    </r>
    <r>
      <rPr>
        <i/>
        <sz val="9"/>
        <color theme="1"/>
        <rFont val="Arial"/>
        <family val="2"/>
      </rPr>
      <t>First-time entrants, April to March 2022.</t>
    </r>
  </si>
  <si>
    <t>First-time entrant rate per 100,000 in Blackburn with Darwen YOS</t>
  </si>
  <si>
    <t>Reoffending rate in England and Wales</t>
  </si>
  <si>
    <r>
      <t xml:space="preserve">Ministry of Justice. (July 2022). </t>
    </r>
    <r>
      <rPr>
        <i/>
        <sz val="9"/>
        <color theme="1"/>
        <rFont val="Arial"/>
        <family val="2"/>
      </rPr>
      <t xml:space="preserve">Proven reoffending statistics, October to September, 2020. </t>
    </r>
  </si>
  <si>
    <t>Reoffending rate in Blackburn with Darwen YOS</t>
  </si>
  <si>
    <t>Total population in Blackburn with Darwen</t>
  </si>
  <si>
    <r>
      <t xml:space="preserve">Office for National Statistics. (June 2021). </t>
    </r>
    <r>
      <rPr>
        <i/>
        <sz val="9"/>
        <color theme="1"/>
        <rFont val="Arial"/>
        <family val="2"/>
      </rPr>
      <t>UK population estimates, mid-2020</t>
    </r>
    <r>
      <rPr>
        <sz val="9"/>
        <color theme="1"/>
        <rFont val="Arial"/>
        <family val="2"/>
      </rPr>
      <t>.</t>
    </r>
  </si>
  <si>
    <t>Total youth population (10–17 years) in Blackburn with Darwen</t>
  </si>
  <si>
    <t>Caseload information</t>
  </si>
  <si>
    <r>
      <t xml:space="preserve">Youth Justice Board. (2022). </t>
    </r>
    <r>
      <rPr>
        <i/>
        <sz val="9"/>
        <color theme="1"/>
        <rFont val="Arial"/>
        <family val="2"/>
      </rPr>
      <t>Youth justice annual statistics: 2020 to 2021.</t>
    </r>
  </si>
  <si>
    <t>Age:</t>
  </si>
  <si>
    <t>National average proportion of population age 10-14 years</t>
  </si>
  <si>
    <t>Blackburn with Darwen YOS proportion of caseload age 10-14 years</t>
  </si>
  <si>
    <t>National average proportion of population age 15-17 years</t>
  </si>
  <si>
    <t>Blackburn with Darwen YOS proportion of caseload age 15-17 years</t>
  </si>
  <si>
    <t>Ethnicity:</t>
  </si>
  <si>
    <t>Caseload (10-17 years) in Blackburn with Darwen YOS white</t>
  </si>
  <si>
    <t>Youth population (10-17 years) in Blackburn with Darwen black or minority ethnic</t>
  </si>
  <si>
    <t>Data supplied by the YOS</t>
  </si>
  <si>
    <t>Caseload (10-17 years) in Blackburn with Darwen YOS black or minority ethnic</t>
  </si>
  <si>
    <t>Sex:</t>
  </si>
  <si>
    <t>National average youth population (10-17 years) male</t>
  </si>
  <si>
    <t>Caseload in Blackburn with Darwen YOS male</t>
  </si>
  <si>
    <t>National average youth population (10-17 years) female</t>
  </si>
  <si>
    <t>Caseload in Blackburn with Darwen YOS female</t>
  </si>
  <si>
    <t>Caseload characteristics</t>
  </si>
  <si>
    <t>Data supplied by the YOS, reflecting the caseload at the time of the inspection announcement.</t>
  </si>
  <si>
    <t>Total current caseload, of which:</t>
  </si>
  <si>
    <t>Court disposals</t>
  </si>
  <si>
    <t>Out-of-court disposals</t>
  </si>
  <si>
    <t>Of the 16 court disposals:</t>
  </si>
  <si>
    <t>Total current caseload on community sentences</t>
  </si>
  <si>
    <t>Total current caseload in custody</t>
  </si>
  <si>
    <t>Total current caseload on licence</t>
  </si>
  <si>
    <t>Of the 5 out-of-court disposals:</t>
  </si>
  <si>
    <t>Total current caseload with youth caution</t>
  </si>
  <si>
    <t>Total current caseload with youth conditional caution</t>
  </si>
  <si>
    <t>Total current caseload with community resolution or other out-of-court disposal</t>
  </si>
  <si>
    <t>Education and child protection status of caseload:</t>
  </si>
  <si>
    <t>Proportion of current caseload ‘Looked After Children’ resident in the YOT area</t>
  </si>
  <si>
    <t>Proportion of current caseload ‘Looked After Children’ placed outside the YOT area</t>
  </si>
  <si>
    <t>Proportion of current caseload with child protection plan</t>
  </si>
  <si>
    <t>Proportion of current caseload with child in need plan</t>
  </si>
  <si>
    <t>Proportion of current caseload aged 16 and under in full-time school</t>
  </si>
  <si>
    <t>Proportion of children aged 16 and under in a pupil referral unit, alternative education, or attending school part-time</t>
  </si>
  <si>
    <t xml:space="preserve">Proportion of current caseload aged 17+ not in education, training or employment </t>
  </si>
  <si>
    <r>
      <rPr>
        <b/>
        <sz val="14"/>
        <color rgb="FF000000"/>
        <rFont val="Arial"/>
        <family val="2"/>
      </rPr>
      <t>Offence types</t>
    </r>
    <r>
      <rPr>
        <b/>
        <sz val="11"/>
        <color rgb="FF000000"/>
        <rFont val="Arial"/>
        <family val="2"/>
      </rPr>
      <t xml:space="preserve">
For children subject to court disposals
(including resettlement cases): </t>
    </r>
  </si>
  <si>
    <t>Data from the cases assessed during this inspection.</t>
  </si>
  <si>
    <t xml:space="preserve">Violence against the person </t>
  </si>
  <si>
    <t>Robbery</t>
  </si>
  <si>
    <t>Arson</t>
  </si>
  <si>
    <t>Summary motoring offences</t>
  </si>
  <si>
    <t>Youth Offending Domain 2 Ratings</t>
  </si>
  <si>
    <t>Assessment</t>
  </si>
  <si>
    <t>Outstanding</t>
  </si>
  <si>
    <t>Planning</t>
  </si>
  <si>
    <t>Implementation and Delivery</t>
  </si>
  <si>
    <t>Reviewing</t>
  </si>
  <si>
    <t>Requires Improvement</t>
  </si>
  <si>
    <t>A 1 S</t>
  </si>
  <si>
    <t>Does assessment sufficiently analyse how to support the child's desistance?</t>
  </si>
  <si>
    <t>#</t>
  </si>
  <si>
    <t>%</t>
  </si>
  <si>
    <t>Lowest banding (Key question level)</t>
  </si>
  <si>
    <t>Yes</t>
  </si>
  <si>
    <t>No</t>
  </si>
  <si>
    <t>A 2 S</t>
  </si>
  <si>
    <t>Does assessment sufficiently analyse how to keep the child safe?</t>
  </si>
  <si>
    <t>A 3 S</t>
  </si>
  <si>
    <t>Does assessment analyse how to keep other people safe?</t>
  </si>
  <si>
    <t>P 1 S</t>
  </si>
  <si>
    <t xml:space="preserve">Does planning focus sufficiently on supporting the child’s desistance? </t>
  </si>
  <si>
    <t>P 2 S</t>
  </si>
  <si>
    <t>Does planning focus sufficiently on keeping the child safe?</t>
  </si>
  <si>
    <t>P 3 S</t>
  </si>
  <si>
    <t>Does planning focus sufficiently on keeping people safe?</t>
  </si>
  <si>
    <t>D 1 S</t>
  </si>
  <si>
    <t>Does the implementation and delivery of services effectively support the child desistance?</t>
  </si>
  <si>
    <t>D 2 S</t>
  </si>
  <si>
    <t>Does service delivery effectively support the safety of the child?</t>
  </si>
  <si>
    <t>D 3 S</t>
  </si>
  <si>
    <t>Does service delivery effectively support the safety of other people?</t>
  </si>
  <si>
    <t>R 1 S</t>
  </si>
  <si>
    <t>Does reviewing focus sufficiently on supporting the child’s desistance?</t>
  </si>
  <si>
    <t>R 2 S</t>
  </si>
  <si>
    <t>Does reviewing focus sufficiently on keeping the child safe?</t>
  </si>
  <si>
    <t>R 3 S</t>
  </si>
  <si>
    <t>Does reviewing focus sufficiently on keeping other people safe?</t>
  </si>
  <si>
    <t>Youth Offending Domain 3 Ratings</t>
  </si>
  <si>
    <t>Does assessment sufficiently analyse how to keep other people safe?</t>
  </si>
  <si>
    <t>Does service delivery support the child's desistance?</t>
  </si>
  <si>
    <t xml:space="preserve">Does service delivery effectively support the safety of the child? </t>
  </si>
  <si>
    <t>We inspected seven court disposals, where cases were sentenced or released from custody between Monday, 11 October 2021 to Friday, 05 August 2022:</t>
  </si>
  <si>
    <t>Our findings are set out below:</t>
  </si>
  <si>
    <t>Case Information</t>
  </si>
  <si>
    <t>Case Details - Child</t>
  </si>
  <si>
    <r>
      <rPr>
        <b/>
        <i/>
        <sz val="12"/>
        <color rgb="FF000000"/>
        <rFont val="Arial"/>
        <family val="2"/>
      </rPr>
      <t>I 1.1</t>
    </r>
    <r>
      <rPr>
        <b/>
        <sz val="12"/>
        <color rgb="FF000000"/>
        <rFont val="Arial"/>
        <family val="2"/>
      </rPr>
      <t xml:space="preserve"> Has the child been looked after (by the local authority) at any time during the sentence being inspected?</t>
    </r>
  </si>
  <si>
    <t>Yes, and has lived within the area covered by this Youth Offending Team for the whole of the sentence being inspected</t>
  </si>
  <si>
    <t>Yes, but has lived outside the area covered by this Youth Offending Service for part of the sentence being inspected</t>
  </si>
  <si>
    <t>Not clear from the record</t>
  </si>
  <si>
    <r>
      <rPr>
        <b/>
        <i/>
        <sz val="12"/>
        <color rgb="FF000000"/>
        <rFont val="Arial"/>
        <family val="2"/>
      </rPr>
      <t>I 1.2</t>
    </r>
    <r>
      <rPr>
        <b/>
        <sz val="12"/>
        <color rgb="FF000000"/>
        <rFont val="Arial"/>
        <family val="2"/>
      </rPr>
      <t xml:space="preserve"> Was the Youth Offending Team being inspected responsible for assessment in this case?</t>
    </r>
  </si>
  <si>
    <r>
      <rPr>
        <b/>
        <i/>
        <sz val="12"/>
        <color theme="1"/>
        <rFont val="Arial"/>
        <family val="2"/>
      </rPr>
      <t>I 1.3</t>
    </r>
    <r>
      <rPr>
        <b/>
        <sz val="12"/>
        <color theme="1"/>
        <rFont val="Arial"/>
        <family val="2"/>
      </rPr>
      <t xml:space="preserve"> Age now:</t>
    </r>
  </si>
  <si>
    <t>&lt; 10</t>
  </si>
  <si>
    <t>10-11</t>
  </si>
  <si>
    <t>12-14</t>
  </si>
  <si>
    <t>15-16</t>
  </si>
  <si>
    <r>
      <rPr>
        <b/>
        <i/>
        <sz val="12"/>
        <color rgb="FF000000"/>
        <rFont val="Arial"/>
        <family val="2"/>
      </rPr>
      <t>I 1.4</t>
    </r>
    <r>
      <rPr>
        <b/>
        <sz val="12"/>
        <color rgb="FF000000"/>
        <rFont val="Arial"/>
        <family val="2"/>
      </rPr>
      <t xml:space="preserve"> Gender</t>
    </r>
  </si>
  <si>
    <t>Male</t>
  </si>
  <si>
    <t>Female</t>
  </si>
  <si>
    <t>Other</t>
  </si>
  <si>
    <t>Not clearly recorded</t>
  </si>
  <si>
    <r>
      <rPr>
        <b/>
        <i/>
        <sz val="12"/>
        <rFont val="Arial"/>
        <family val="2"/>
      </rPr>
      <t>I 1.5</t>
    </r>
    <r>
      <rPr>
        <b/>
        <sz val="12"/>
        <rFont val="Arial"/>
        <family val="2"/>
      </rPr>
      <t xml:space="preserve"> Race and ethnic category </t>
    </r>
  </si>
  <si>
    <t>White</t>
  </si>
  <si>
    <t>Black &amp; Minority Ethnic</t>
  </si>
  <si>
    <t>Other groups</t>
  </si>
  <si>
    <r>
      <rPr>
        <b/>
        <i/>
        <sz val="12"/>
        <rFont val="Arial"/>
        <family val="2"/>
      </rPr>
      <t>I 1.6</t>
    </r>
    <r>
      <rPr>
        <b/>
        <sz val="12"/>
        <rFont val="Arial"/>
        <family val="2"/>
      </rPr>
      <t xml:space="preserve">  What is the child's preferred language?</t>
    </r>
  </si>
  <si>
    <t>English</t>
  </si>
  <si>
    <t>Welsh</t>
  </si>
  <si>
    <t>Other Language</t>
  </si>
  <si>
    <t>Not Clearly Recorded</t>
  </si>
  <si>
    <r>
      <rPr>
        <b/>
        <i/>
        <sz val="12"/>
        <rFont val="Arial"/>
        <family val="2"/>
      </rPr>
      <t>I 1.7</t>
    </r>
    <r>
      <rPr>
        <b/>
        <sz val="12"/>
        <rFont val="Arial"/>
        <family val="2"/>
      </rPr>
      <t xml:space="preserve"> Religion/Faith</t>
    </r>
  </si>
  <si>
    <t>No religion</t>
  </si>
  <si>
    <t>Christian (all denominations)</t>
  </si>
  <si>
    <t>Buddhist</t>
  </si>
  <si>
    <t>Hindu</t>
  </si>
  <si>
    <t>Jewish</t>
  </si>
  <si>
    <t>Muslim</t>
  </si>
  <si>
    <t>Sikh</t>
  </si>
  <si>
    <t>Any other religion</t>
  </si>
  <si>
    <r>
      <rPr>
        <b/>
        <i/>
        <sz val="12"/>
        <color rgb="FF000000"/>
        <rFont val="Arial"/>
        <family val="2"/>
      </rPr>
      <t>I 1.8</t>
    </r>
    <r>
      <rPr>
        <b/>
        <sz val="12"/>
        <color rgb="FF000000"/>
        <rFont val="Arial"/>
        <family val="2"/>
      </rPr>
      <t xml:space="preserve"> Sexual identity:</t>
    </r>
  </si>
  <si>
    <t>Heterosexual/Straight</t>
  </si>
  <si>
    <t>Gay/Lesbian</t>
  </si>
  <si>
    <t>Bisexual</t>
  </si>
  <si>
    <t>Unsure</t>
  </si>
  <si>
    <t>Chose not to disclose</t>
  </si>
  <si>
    <r>
      <rPr>
        <b/>
        <i/>
        <sz val="12"/>
        <rFont val="Arial"/>
        <family val="2"/>
      </rPr>
      <t>I 1.9</t>
    </r>
    <r>
      <rPr>
        <b/>
        <sz val="12"/>
        <rFont val="Arial"/>
        <family val="2"/>
      </rPr>
      <t xml:space="preserve"> Does the child have a disability?</t>
    </r>
  </si>
  <si>
    <t>Yes, and this was recognised by the Case Manager</t>
  </si>
  <si>
    <t>Yes, but this was NOT recognised by the Case Manager</t>
  </si>
  <si>
    <t>Not clear</t>
  </si>
  <si>
    <t>No there is evidence that the child user does NOT have a disability</t>
  </si>
  <si>
    <r>
      <rPr>
        <b/>
        <i/>
        <sz val="12"/>
        <rFont val="Arial"/>
        <family val="2"/>
      </rPr>
      <t>I 1.10</t>
    </r>
    <r>
      <rPr>
        <b/>
        <sz val="12"/>
        <rFont val="Arial"/>
        <family val="2"/>
      </rPr>
      <t xml:space="preserve"> Please indicate the nature of the disability:</t>
    </r>
  </si>
  <si>
    <t>The child does not have a disability/Not clear</t>
  </si>
  <si>
    <t>Blind or sight loss</t>
  </si>
  <si>
    <t>Deaf or hearing loss</t>
  </si>
  <si>
    <t>Mobility e.g. difficulty walking short distances or climbing stairs</t>
  </si>
  <si>
    <t>Manual dexterity</t>
  </si>
  <si>
    <t>Learning disability</t>
  </si>
  <si>
    <t>Mental Illness</t>
  </si>
  <si>
    <t>Speech impairment</t>
  </si>
  <si>
    <t>Cognitive disability</t>
  </si>
  <si>
    <t>Other impairment e.g. long-term or progressive condition, severe disfigurement</t>
  </si>
  <si>
    <r>
      <rPr>
        <b/>
        <i/>
        <sz val="12"/>
        <rFont val="Arial"/>
        <family val="2"/>
      </rPr>
      <t>I 1.11</t>
    </r>
    <r>
      <rPr>
        <b/>
        <sz val="12"/>
        <rFont val="Arial"/>
        <family val="2"/>
      </rPr>
      <t xml:space="preserve"> Please indicate the impact of the disability on the child:</t>
    </r>
  </si>
  <si>
    <t>The child does not have a disability</t>
  </si>
  <si>
    <t>A lot</t>
  </si>
  <si>
    <t>A little</t>
  </si>
  <si>
    <t>Not at all</t>
  </si>
  <si>
    <t>Case Details - Sentence</t>
  </si>
  <si>
    <r>
      <rPr>
        <b/>
        <i/>
        <sz val="12"/>
        <color rgb="FF000000"/>
        <rFont val="Arial"/>
        <family val="2"/>
      </rPr>
      <t>I 2.1</t>
    </r>
    <r>
      <rPr>
        <b/>
        <sz val="12"/>
        <color rgb="FF000000"/>
        <rFont val="Arial"/>
        <family val="2"/>
      </rPr>
      <t xml:space="preserve"> Type of case:</t>
    </r>
  </si>
  <si>
    <t>Referral Order</t>
  </si>
  <si>
    <t>Reparation Order</t>
  </si>
  <si>
    <t>Youth Rehabilitation Order</t>
  </si>
  <si>
    <t>Detention and Training Order</t>
  </si>
  <si>
    <t>Section 91/250 Custodial Sentence</t>
  </si>
  <si>
    <t>Detention for public protection or discretionary life sentence</t>
  </si>
  <si>
    <r>
      <rPr>
        <b/>
        <i/>
        <sz val="12"/>
        <color rgb="FF000000"/>
        <rFont val="Arial"/>
        <family val="2"/>
      </rPr>
      <t>I 2.2</t>
    </r>
    <r>
      <rPr>
        <b/>
        <sz val="12"/>
        <color rgb="FF000000"/>
        <rFont val="Arial"/>
        <family val="2"/>
      </rPr>
      <t xml:space="preserve"> What were the requirements of the Youth</t>
    </r>
    <r>
      <rPr>
        <b/>
        <sz val="12"/>
        <color rgb="FFFF0000"/>
        <rFont val="Arial"/>
        <family val="2"/>
      </rPr>
      <t xml:space="preserve"> </t>
    </r>
    <r>
      <rPr>
        <b/>
        <sz val="12"/>
        <color rgb="FF000000"/>
        <rFont val="Arial"/>
        <family val="2"/>
      </rPr>
      <t>Rehabilitation Order? Select all that apply.</t>
    </r>
  </si>
  <si>
    <t>Supervision</t>
  </si>
  <si>
    <t>ISS (Intensive Supervision and Surveillance)</t>
  </si>
  <si>
    <t>Curfew</t>
  </si>
  <si>
    <t>Residence</t>
  </si>
  <si>
    <t>Unpaid Work</t>
  </si>
  <si>
    <t>None of the above or the case is not a Youth Rehabilitation Order</t>
  </si>
  <si>
    <r>
      <rPr>
        <b/>
        <i/>
        <sz val="12"/>
        <color rgb="FF000000"/>
        <rFont val="Arial"/>
        <family val="2"/>
      </rPr>
      <t xml:space="preserve">I 2.3 </t>
    </r>
    <r>
      <rPr>
        <b/>
        <sz val="12"/>
        <color rgb="FF000000"/>
        <rFont val="Arial"/>
        <family val="2"/>
      </rPr>
      <t>Were there any additional requirements added to the standard post-release licence?</t>
    </r>
  </si>
  <si>
    <t>Not a licence case</t>
  </si>
  <si>
    <t>I 2.4  Length of sentence (in months):</t>
  </si>
  <si>
    <t>Up to and including 6 months</t>
  </si>
  <si>
    <t>Over 6 months, up to and including 12 months</t>
  </si>
  <si>
    <t>Over 12 months</t>
  </si>
  <si>
    <t>I 2.6  Number of previous sanctions:</t>
  </si>
  <si>
    <t>2-5</t>
  </si>
  <si>
    <t>6-10</t>
  </si>
  <si>
    <t>11-20</t>
  </si>
  <si>
    <t>21+</t>
  </si>
  <si>
    <r>
      <rPr>
        <b/>
        <i/>
        <sz val="12"/>
        <rFont val="Arial"/>
        <family val="2"/>
      </rPr>
      <t>I 2.9</t>
    </r>
    <r>
      <rPr>
        <b/>
        <sz val="12"/>
        <rFont val="Arial"/>
        <family val="2"/>
      </rPr>
      <t xml:space="preserve"> Offence</t>
    </r>
  </si>
  <si>
    <t>Violence against the person (including affray, violent disorder and threatening behaviour, even  where there is no actual physical assault)</t>
  </si>
  <si>
    <t>Breach of restraining order or breach of non-molestation order</t>
  </si>
  <si>
    <t>Sexual offence (contact)</t>
  </si>
  <si>
    <t>Sexual offence (non-contact)</t>
  </si>
  <si>
    <t>Burglary</t>
  </si>
  <si>
    <t>Theft and handling stolen goods</t>
  </si>
  <si>
    <t>Fraud and Forgery</t>
  </si>
  <si>
    <t>Criminal damage (excluding arson)</t>
  </si>
  <si>
    <t>Drug offences</t>
  </si>
  <si>
    <t>Indictable motoring offences</t>
  </si>
  <si>
    <t>Other summary offences not listed above</t>
  </si>
  <si>
    <t>Other indictable offences not listed above</t>
  </si>
  <si>
    <r>
      <rPr>
        <b/>
        <i/>
        <sz val="12"/>
        <color rgb="FF000000"/>
        <rFont val="Arial"/>
        <family val="2"/>
      </rPr>
      <t xml:space="preserve">I 2.9a </t>
    </r>
    <r>
      <rPr>
        <b/>
        <sz val="12"/>
        <color rgb="FF000000"/>
        <rFont val="Arial"/>
        <family val="2"/>
      </rPr>
      <t>Was knife crime a feature of this case?</t>
    </r>
  </si>
  <si>
    <t>Yes, current offence</t>
  </si>
  <si>
    <t>Yes, previous offence or behaviour</t>
  </si>
  <si>
    <r>
      <rPr>
        <b/>
        <i/>
        <sz val="12"/>
        <color rgb="FF000000"/>
        <rFont val="Arial"/>
        <family val="2"/>
      </rPr>
      <t>I 3.1</t>
    </r>
    <r>
      <rPr>
        <b/>
        <sz val="12"/>
        <color rgb="FF000000"/>
        <rFont val="Arial"/>
        <family val="2"/>
      </rPr>
      <t xml:space="preserve"> Was the case manager interviewed?</t>
    </r>
  </si>
  <si>
    <t xml:space="preserve">No  </t>
  </si>
  <si>
    <t>A 1 Does assessment sufficiently analyse how to support the child’s desistance?</t>
  </si>
  <si>
    <r>
      <rPr>
        <b/>
        <i/>
        <sz val="12"/>
        <rFont val="Arial"/>
        <family val="2"/>
      </rPr>
      <t>A 1.1</t>
    </r>
    <r>
      <rPr>
        <b/>
        <sz val="12"/>
        <rFont val="Arial"/>
        <family val="2"/>
      </rPr>
      <t xml:space="preserve"> Is there sufficient analysis of offending behaviour, including the child's attitudes towards and motivation for their offending?</t>
    </r>
  </si>
  <si>
    <r>
      <rPr>
        <b/>
        <i/>
        <sz val="12"/>
        <color theme="1"/>
        <rFont val="Arial"/>
        <family val="2"/>
      </rPr>
      <t>A 1.2a</t>
    </r>
    <r>
      <rPr>
        <b/>
        <sz val="12"/>
        <color theme="1"/>
        <rFont val="Arial"/>
        <family val="2"/>
      </rPr>
      <t xml:space="preserve"> Does assessment sufficiently analyse diversity issues?</t>
    </r>
  </si>
  <si>
    <r>
      <rPr>
        <b/>
        <i/>
        <sz val="12"/>
        <color theme="1"/>
        <rFont val="Arial"/>
        <family val="2"/>
      </rPr>
      <t>A 1.2b</t>
    </r>
    <r>
      <rPr>
        <b/>
        <sz val="12"/>
        <color theme="1"/>
        <rFont val="Arial"/>
        <family val="2"/>
      </rPr>
      <t xml:space="preserve"> Does assessment consider personal circumstances, including the wider familial and social context of the child?</t>
    </r>
  </si>
  <si>
    <r>
      <rPr>
        <b/>
        <i/>
        <sz val="12"/>
        <color theme="1"/>
        <rFont val="Arial"/>
        <family val="2"/>
      </rPr>
      <t>A 1.2c</t>
    </r>
    <r>
      <rPr>
        <b/>
        <sz val="12"/>
        <color theme="1"/>
        <rFont val="Arial"/>
        <family val="2"/>
      </rPr>
      <t xml:space="preserve"> Does assessment utilise information held by other agencies?</t>
    </r>
  </si>
  <si>
    <r>
      <rPr>
        <b/>
        <i/>
        <sz val="12"/>
        <color theme="1"/>
        <rFont val="Arial"/>
        <family val="2"/>
      </rPr>
      <t>A 1.3</t>
    </r>
    <r>
      <rPr>
        <b/>
        <sz val="12"/>
        <color theme="1"/>
        <rFont val="Arial"/>
        <family val="2"/>
      </rPr>
      <t xml:space="preserve"> Does assessment focus on the child’s strengths and protective factors?</t>
    </r>
  </si>
  <si>
    <r>
      <rPr>
        <b/>
        <i/>
        <sz val="12"/>
        <color theme="1"/>
        <rFont val="Arial"/>
        <family val="2"/>
      </rPr>
      <t>A 1.4</t>
    </r>
    <r>
      <rPr>
        <b/>
        <sz val="12"/>
        <color theme="1"/>
        <rFont val="Arial"/>
        <family val="2"/>
      </rPr>
      <t xml:space="preserve"> Does assessment analyse the key structural barriers facing the child?</t>
    </r>
  </si>
  <si>
    <t>No, and should have done</t>
  </si>
  <si>
    <t>There were no structural barriers in this case</t>
  </si>
  <si>
    <r>
      <rPr>
        <b/>
        <i/>
        <sz val="12"/>
        <color theme="1"/>
        <rFont val="Arial"/>
        <family val="2"/>
      </rPr>
      <t>A 1.5</t>
    </r>
    <r>
      <rPr>
        <b/>
        <sz val="12"/>
        <color theme="1"/>
        <rFont val="Arial"/>
        <family val="2"/>
      </rPr>
      <t xml:space="preserve"> Is sufficient attention given to understanding the child’s levels of maturity, ability and motivation to change, and their likelihood of engaging with the court disposal?</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</si>
  <si>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</si>
  <si>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t>There were no relevant victims</t>
  </si>
  <si>
    <r>
      <rPr>
        <b/>
        <i/>
        <sz val="12"/>
        <color theme="1"/>
        <rFont val="Arial"/>
        <family val="2"/>
      </rPr>
      <t>A 1.7</t>
    </r>
    <r>
      <rPr>
        <b/>
        <sz val="12"/>
        <color theme="1"/>
        <rFont val="Arial"/>
        <family val="2"/>
      </rPr>
      <t xml:space="preserve"> Is the child and their parents or carers meaningfully involved in their assessment, and are their views taken into account?  </t>
    </r>
  </si>
  <si>
    <t>Yes, child and parents/carers</t>
  </si>
  <si>
    <t>Child only</t>
  </si>
  <si>
    <t>Parents/carers only</t>
  </si>
  <si>
    <t>Neither</t>
  </si>
  <si>
    <r>
      <rPr>
        <b/>
        <i/>
        <sz val="12"/>
        <color rgb="FF000000"/>
        <rFont val="Arial"/>
        <family val="2"/>
      </rPr>
      <t>A 1.8</t>
    </r>
    <r>
      <rPr>
        <b/>
        <sz val="12"/>
        <color rgb="FF000000"/>
        <rFont val="Arial"/>
        <family val="2"/>
      </rPr>
      <t xml:space="preserve"> Which of the following factors were related to desistance in this case?</t>
    </r>
  </si>
  <si>
    <t>Substance misuse</t>
  </si>
  <si>
    <t>Physical health</t>
  </si>
  <si>
    <t>Learning and ETE</t>
  </si>
  <si>
    <t>Living arrangements</t>
  </si>
  <si>
    <t>Speech, language and communication</t>
  </si>
  <si>
    <t>Lifestyle</t>
  </si>
  <si>
    <t>Mental Health</t>
  </si>
  <si>
    <t>Resilience</t>
  </si>
  <si>
    <t>Self-Identity</t>
  </si>
  <si>
    <t>None of the above</t>
  </si>
  <si>
    <r>
      <rPr>
        <b/>
        <i/>
        <sz val="12"/>
        <color theme="1"/>
        <rFont val="Arial"/>
        <family val="2"/>
      </rPr>
      <t>A 1.10</t>
    </r>
    <r>
      <rPr>
        <b/>
        <sz val="12"/>
        <color theme="1"/>
        <rFont val="Arial"/>
        <family val="2"/>
      </rPr>
      <t xml:space="preserve"> Is there a clear, written record of the assessment of of the child's desistance?</t>
    </r>
  </si>
  <si>
    <t>A 1 S Summary Judgement</t>
  </si>
  <si>
    <t>A 2 Does assessment sufficiently analyse how to keep the child safe?</t>
  </si>
  <si>
    <r>
      <rPr>
        <b/>
        <i/>
        <sz val="12"/>
        <color rgb="FF000000"/>
        <rFont val="Arial"/>
        <family val="2"/>
      </rPr>
      <t>A 2.1</t>
    </r>
    <r>
      <rPr>
        <b/>
        <sz val="12"/>
        <color rgb="FF000000"/>
        <rFont val="Arial"/>
        <family val="2"/>
      </rPr>
      <t xml:space="preserve"> Has the child been subject to a Child Protection Plan or Section 47 Enquiries at any time during the sentence being inspected?</t>
    </r>
  </si>
  <si>
    <r>
      <rPr>
        <b/>
        <i/>
        <sz val="12"/>
        <color theme="1"/>
        <rFont val="Arial"/>
        <family val="2"/>
      </rPr>
      <t>A 2.2</t>
    </r>
    <r>
      <rPr>
        <b/>
        <sz val="12"/>
        <color theme="1"/>
        <rFont val="Arial"/>
        <family val="2"/>
      </rPr>
      <t xml:space="preserve"> Does assessment clearly identify and analyse any risks to the safety and wellbeing of the child?</t>
    </r>
  </si>
  <si>
    <r>
      <rPr>
        <b/>
        <i/>
        <sz val="12"/>
        <color rgb="FF000000"/>
        <rFont val="Arial"/>
        <family val="2"/>
      </rPr>
      <t>A 2.3</t>
    </r>
    <r>
      <rPr>
        <b/>
        <sz val="12"/>
        <color rgb="FF000000"/>
        <rFont val="Arial"/>
        <family val="2"/>
      </rPr>
      <t xml:space="preserve"> Does assessment draw sufficiently on available sources of information, including other assessments, and involve other agencies where appropriate?</t>
    </r>
  </si>
  <si>
    <t>A 2.4 Does assessment analyse controls and interventions to promote the safety and wellbeing of the child?</t>
  </si>
  <si>
    <t>No controls or interventions currently in place</t>
  </si>
  <si>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according to the case manager?</t>
    </r>
  </si>
  <si>
    <t>Low</t>
  </si>
  <si>
    <t>Medium</t>
  </si>
  <si>
    <t>High</t>
  </si>
  <si>
    <t>Very High</t>
  </si>
  <si>
    <t>Not clear or not recorded</t>
  </si>
  <si>
    <r>
      <rPr>
        <b/>
        <i/>
        <sz val="12"/>
        <color rgb="FF000000"/>
        <rFont val="Arial"/>
        <family val="2"/>
      </rPr>
      <t>A 2.6</t>
    </r>
    <r>
      <rPr>
        <b/>
        <sz val="12"/>
        <color rgb="FF000000"/>
        <rFont val="Arial"/>
        <family val="2"/>
      </rPr>
      <t xml:space="preserve"> What is the classification of safety and wellbeing of the child</t>
    </r>
    <r>
      <rPr>
        <b/>
        <i/>
        <sz val="12"/>
        <color rgb="FF000000"/>
        <rFont val="Arial"/>
        <family val="2"/>
      </rPr>
      <t>, in the view of the inspector?</t>
    </r>
  </si>
  <si>
    <r>
      <rPr>
        <b/>
        <i/>
        <sz val="12"/>
        <color rgb="FF000000"/>
        <rFont val="Arial"/>
        <family val="2"/>
      </rPr>
      <t>A 2.7</t>
    </r>
    <r>
      <rPr>
        <b/>
        <sz val="12"/>
        <color rgb="FF000000"/>
        <rFont val="Arial"/>
        <family val="2"/>
      </rPr>
      <t xml:space="preserve"> Is the case manager's classification of safety and wellbeing reasonable?</t>
    </r>
  </si>
  <si>
    <t>Case manager's classification of safety and wellbeing not clear or not recorded</t>
  </si>
  <si>
    <r>
      <rPr>
        <b/>
        <i/>
        <sz val="12"/>
        <color theme="1"/>
        <rFont val="Arial"/>
        <family val="2"/>
      </rPr>
      <t>A 2.9</t>
    </r>
    <r>
      <rPr>
        <b/>
        <sz val="12"/>
        <color theme="1"/>
        <rFont val="Arial"/>
        <family val="2"/>
      </rPr>
      <t xml:space="preserve"> Is there a clear, written record of the assessment of of the child's safety and wellbeing?</t>
    </r>
  </si>
  <si>
    <t>A 2 S Summary Judgement</t>
  </si>
  <si>
    <t>A 3 Does assessment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</si>
  <si>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t>
    </r>
  </si>
  <si>
    <t>Yes the assessment clearly identified all relevant factors</t>
  </si>
  <si>
    <t>No, the assessment did not clearly identify all relevant factors</t>
  </si>
  <si>
    <t>There was no evidence of any risk of harm factors in this case</t>
  </si>
  <si>
    <r>
      <rPr>
        <b/>
        <i/>
        <sz val="12"/>
        <color rgb="FF000000"/>
        <rFont val="Arial"/>
        <family val="2"/>
      </rPr>
      <t>A 3.2</t>
    </r>
    <r>
      <rPr>
        <b/>
        <sz val="12"/>
        <color rgb="FF000000"/>
        <rFont val="Arial"/>
        <family val="2"/>
      </rPr>
      <t xml:space="preserve"> Does assessment draw sufficiently on available sources of information, including past behaviour and convictions, and </t>
    </r>
    <r>
      <rPr>
        <b/>
        <sz val="12"/>
        <color theme="1"/>
        <rFont val="Arial"/>
        <family val="2"/>
      </rPr>
      <t>involve other agencies where appropriate?</t>
    </r>
  </si>
  <si>
    <r>
      <rPr>
        <b/>
        <i/>
        <sz val="12"/>
        <color theme="1"/>
        <rFont val="Arial"/>
        <family val="2"/>
      </rPr>
      <t>A 3.3</t>
    </r>
    <r>
      <rPr>
        <b/>
        <sz val="12"/>
        <color theme="1"/>
        <rFont val="Arial"/>
        <family val="2"/>
      </rPr>
      <t xml:space="preserve"> Does assessment analyse controls and interventions to manage and minimise the risk of harm presented by the child?</t>
    </r>
    <r>
      <rPr>
        <b/>
        <sz val="12"/>
        <color rgb="FF000000"/>
        <rFont val="Arial"/>
        <family val="2"/>
      </rPr>
      <t xml:space="preserve"> </t>
    </r>
  </si>
  <si>
    <t>There were no existing controls or interventions</t>
  </si>
  <si>
    <r>
      <rPr>
        <b/>
        <i/>
        <sz val="12"/>
        <color rgb="FF000000"/>
        <rFont val="Arial"/>
        <family val="2"/>
      </rPr>
      <t>A 3.4</t>
    </r>
    <r>
      <rPr>
        <b/>
        <sz val="12"/>
        <color rgb="FF000000"/>
        <rFont val="Arial"/>
        <family val="2"/>
      </rPr>
      <t xml:space="preserve"> What is the risk of serious harm classification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</si>
  <si>
    <r>
      <rPr>
        <b/>
        <i/>
        <sz val="12"/>
        <color rgb="FF000000"/>
        <rFont val="Arial"/>
        <family val="2"/>
      </rPr>
      <t>A 3.5</t>
    </r>
    <r>
      <rPr>
        <b/>
        <sz val="12"/>
        <color rgb="FF000000"/>
        <rFont val="Arial"/>
        <family val="2"/>
      </rPr>
      <t xml:space="preserve"> What is the classification of risk of serious harm</t>
    </r>
    <r>
      <rPr>
        <b/>
        <i/>
        <sz val="12"/>
        <color rgb="FF000000"/>
        <rFont val="Arial"/>
        <family val="2"/>
      </rPr>
      <t>, in the view of the inspector?</t>
    </r>
  </si>
  <si>
    <r>
      <rPr>
        <b/>
        <i/>
        <sz val="12"/>
        <color rgb="FF000000"/>
        <rFont val="Arial"/>
        <family val="2"/>
      </rPr>
      <t>A 3.6</t>
    </r>
    <r>
      <rPr>
        <b/>
        <sz val="12"/>
        <color rgb="FF000000"/>
        <rFont val="Arial"/>
        <family val="2"/>
      </rPr>
      <t xml:space="preserve"> Is the case manager's classification of risk of serious harm reasonable?</t>
    </r>
  </si>
  <si>
    <t>Case manager's classification of risk of serious harm not clear or not recorded</t>
  </si>
  <si>
    <r>
      <rPr>
        <b/>
        <i/>
        <sz val="12"/>
        <color rgb="FF000000"/>
        <rFont val="Arial"/>
        <family val="2"/>
      </rPr>
      <t>A 3.8</t>
    </r>
    <r>
      <rPr>
        <b/>
        <sz val="12"/>
        <color rgb="FF000000"/>
        <rFont val="Arial"/>
        <family val="2"/>
      </rPr>
      <t xml:space="preserve"> Was the case MAPPA eligible at any time during the sentence being inspected?</t>
    </r>
  </si>
  <si>
    <r>
      <rPr>
        <b/>
        <i/>
        <sz val="12"/>
        <color rgb="FF000000"/>
        <rFont val="Arial"/>
        <family val="2"/>
      </rPr>
      <t>A 3.9</t>
    </r>
    <r>
      <rPr>
        <b/>
        <sz val="12"/>
        <color rgb="FF000000"/>
        <rFont val="Arial"/>
        <family val="2"/>
      </rPr>
      <t xml:space="preserve"> What was the highest MAPPA level at which this case was managed during the sentence being inspected?</t>
    </r>
  </si>
  <si>
    <t>Level 1</t>
  </si>
  <si>
    <t>Level 2</t>
  </si>
  <si>
    <t>Level 3</t>
  </si>
  <si>
    <t>Not a MAPPA case</t>
  </si>
  <si>
    <r>
      <rPr>
        <b/>
        <i/>
        <sz val="12"/>
        <color theme="1"/>
        <rFont val="Arial"/>
        <family val="2"/>
      </rPr>
      <t>A 3.11</t>
    </r>
    <r>
      <rPr>
        <b/>
        <sz val="12"/>
        <color theme="1"/>
        <rFont val="Arial"/>
        <family val="2"/>
      </rPr>
      <t xml:space="preserve"> Is there a clear, written record of the assessment to keep other people safe?</t>
    </r>
  </si>
  <si>
    <t>A 3 S Summary Judgement</t>
  </si>
  <si>
    <t xml:space="preserve">P 1 Does planning focus sufficiently on supporting the child’s desistance? </t>
  </si>
  <si>
    <r>
      <rPr>
        <b/>
        <i/>
        <sz val="12"/>
        <color theme="1"/>
        <rFont val="Arial"/>
        <family val="2"/>
      </rPr>
      <t>P 1.1</t>
    </r>
    <r>
      <rPr>
        <b/>
        <sz val="12"/>
        <color theme="1"/>
        <rFont val="Arial"/>
        <family val="2"/>
      </rPr>
      <t xml:space="preserve"> Does planning set out the services most likely to support desistance, paying sufficient attention to the available timescales and the need for sequencing? </t>
    </r>
  </si>
  <si>
    <r>
      <rPr>
        <b/>
        <i/>
        <sz val="12"/>
        <color theme="1"/>
        <rFont val="Arial"/>
        <family val="2"/>
      </rPr>
      <t>P 1.2a</t>
    </r>
    <r>
      <rPr>
        <b/>
        <sz val="12"/>
        <color theme="1"/>
        <rFont val="Arial"/>
        <family val="2"/>
      </rPr>
      <t xml:space="preserve"> Does planning sufficiently address diversity issues? </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</si>
  <si>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 </t>
    </r>
  </si>
  <si>
    <r>
      <rPr>
        <b/>
        <i/>
        <sz val="12"/>
        <color theme="1"/>
        <rFont val="Arial"/>
        <family val="2"/>
      </rPr>
      <t xml:space="preserve">P 1.3 </t>
    </r>
    <r>
      <rPr>
        <b/>
        <sz val="12"/>
        <color theme="1"/>
        <rFont val="Arial"/>
        <family val="2"/>
      </rPr>
      <t>Does planning take sufficient account of the child’s strengths and protective factors, and seek to reinforce or develop these as necessary?</t>
    </r>
  </si>
  <si>
    <r>
      <rPr>
        <b/>
        <i/>
        <sz val="12"/>
        <color theme="1"/>
        <rFont val="Arial"/>
        <family val="2"/>
      </rPr>
      <t>P 1.4</t>
    </r>
    <r>
      <rPr>
        <b/>
        <sz val="12"/>
        <color theme="1"/>
        <rFont val="Arial"/>
        <family val="2"/>
      </rPr>
      <t xml:space="preserve"> Does planning take sufficient account of the child’s levels of maturity, ability and motivation to change, and seek to develop these as necessary?</t>
    </r>
  </si>
  <si>
    <r>
      <rPr>
        <b/>
        <i/>
        <sz val="12"/>
        <color theme="1"/>
        <rFont val="Arial"/>
        <family val="2"/>
      </rPr>
      <t>P 1.5</t>
    </r>
    <r>
      <rPr>
        <b/>
        <sz val="12"/>
        <color theme="1"/>
        <rFont val="Arial"/>
        <family val="2"/>
      </rPr>
      <t xml:space="preserve"> Does planning give sufficient attention to the needs and wishes of the victim/s?</t>
    </r>
  </si>
  <si>
    <r>
      <rPr>
        <b/>
        <i/>
        <sz val="12"/>
        <color theme="1"/>
        <rFont val="Arial"/>
        <family val="2"/>
      </rPr>
      <t>P 1.6</t>
    </r>
    <r>
      <rPr>
        <b/>
        <sz val="12"/>
        <color theme="1"/>
        <rFont val="Arial"/>
        <family val="2"/>
      </rPr>
      <t xml:space="preserve"> Are the child and their parents or carers meaningfully involved in planning, and are their views taken into account? </t>
    </r>
  </si>
  <si>
    <r>
      <rPr>
        <b/>
        <i/>
        <sz val="12"/>
        <color theme="1"/>
        <rFont val="Arial"/>
        <family val="2"/>
      </rPr>
      <t>P 1.7</t>
    </r>
    <r>
      <rPr>
        <b/>
        <sz val="12"/>
        <color theme="1"/>
        <rFont val="Arial"/>
        <family val="2"/>
      </rPr>
      <t xml:space="preserve"> Were sufficient services planned for, to address the factors identified as related to desistance in this case? </t>
    </r>
  </si>
  <si>
    <r>
      <rPr>
        <b/>
        <i/>
        <sz val="12"/>
        <color rgb="FF000000"/>
        <rFont val="Arial"/>
        <family val="2"/>
      </rPr>
      <t>P 1.8</t>
    </r>
    <r>
      <rPr>
        <b/>
        <sz val="12"/>
        <color rgb="FF000000"/>
        <rFont val="Arial"/>
        <family val="2"/>
      </rPr>
      <t xml:space="preserve"> Is planning proportionate to the court outcome, with interventions capable of being delivered within appropriate timescales?</t>
    </r>
  </si>
  <si>
    <t>P 1 S Summary Judgement</t>
  </si>
  <si>
    <t>P 2 Does planning focus sufficiently on keeping the child safe?</t>
  </si>
  <si>
    <r>
      <rPr>
        <b/>
        <i/>
        <sz val="12"/>
        <color theme="1"/>
        <rFont val="Arial"/>
        <family val="2"/>
      </rPr>
      <t>P 2.1</t>
    </r>
    <r>
      <rPr>
        <b/>
        <sz val="12"/>
        <color theme="1"/>
        <rFont val="Arial"/>
        <family val="2"/>
      </rPr>
      <t xml:space="preserve"> Does planning </t>
    </r>
    <r>
      <rPr>
        <b/>
        <sz val="12"/>
        <color rgb="FF000000"/>
        <rFont val="Arial"/>
        <family val="2"/>
      </rPr>
      <t xml:space="preserve">promote </t>
    </r>
    <r>
      <rPr>
        <b/>
        <sz val="12"/>
        <color theme="1"/>
        <rFont val="Arial"/>
        <family val="2"/>
      </rPr>
      <t xml:space="preserve">the safety and wellbeing of the child, sufficiently addressing risks? </t>
    </r>
  </si>
  <si>
    <t>Planning was not required to keep the child safe</t>
  </si>
  <si>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r>
      <rPr>
        <b/>
        <sz val="12"/>
        <color rgb="FF000000"/>
        <rFont val="Arial"/>
        <family val="2"/>
      </rPr>
      <t xml:space="preserve"> </t>
    </r>
  </si>
  <si>
    <t>There were no other agencies involved or no planning required to promote safety and wellbeing</t>
  </si>
  <si>
    <r>
      <rPr>
        <b/>
        <i/>
        <sz val="12"/>
        <color theme="1"/>
        <rFont val="Arial"/>
        <family val="2"/>
      </rPr>
      <t>P 2.3</t>
    </r>
    <r>
      <rPr>
        <b/>
        <sz val="12"/>
        <color theme="1"/>
        <rFont val="Arial"/>
        <family val="2"/>
      </rPr>
      <t xml:space="preserve"> Does planning set out the necessary controls and interventions to promote the safety and wellbeing of the child?</t>
    </r>
  </si>
  <si>
    <t>Controls or interventions were not necessary or no planning required to promote safety and wellbeing</t>
  </si>
  <si>
    <r>
      <rPr>
        <b/>
        <i/>
        <sz val="12"/>
        <color rgb="FF000000"/>
        <rFont val="Arial"/>
        <family val="2"/>
      </rPr>
      <t>P 2.4</t>
    </r>
    <r>
      <rPr>
        <b/>
        <sz val="12"/>
        <color rgb="FF000000"/>
        <rFont val="Arial"/>
        <family val="2"/>
      </rPr>
      <t xml:space="preserve"> Does planning set out necessary and effective contingency arrangements to manage those risks that have been identified?</t>
    </r>
    <r>
      <rPr>
        <b/>
        <sz val="12"/>
        <color theme="1"/>
        <rFont val="Arial"/>
        <family val="2"/>
      </rPr>
      <t> </t>
    </r>
  </si>
  <si>
    <t>Planning to keep the child safe was not required</t>
  </si>
  <si>
    <t>P 2 S Summary Judgement</t>
  </si>
  <si>
    <t>P 3 Does planning focus sufficiently on keeping people safe?</t>
  </si>
  <si>
    <r>
      <rPr>
        <b/>
        <i/>
        <sz val="12"/>
        <color rgb="FF000000"/>
        <rFont val="Arial"/>
        <family val="2"/>
      </rPr>
      <t>P 3.1</t>
    </r>
    <r>
      <rPr>
        <b/>
        <sz val="12"/>
        <color rgb="FF000000"/>
        <rFont val="Arial"/>
        <family val="2"/>
      </rPr>
      <t xml:space="preserve"> Does planning promote the safety of other people, sufficiently addressing risk of harm factors? </t>
    </r>
  </si>
  <si>
    <t>Planning was not required to keep other people safe</t>
  </si>
  <si>
    <r>
      <rPr>
        <b/>
        <i/>
        <sz val="12"/>
        <color rgb="FF000000"/>
        <rFont val="Arial"/>
        <family val="2"/>
      </rPr>
      <t>P 3.2</t>
    </r>
    <r>
      <rPr>
        <b/>
        <sz val="12"/>
        <color rgb="FF000000"/>
        <rFont val="Arial"/>
        <family val="2"/>
      </rPr>
      <t xml:space="preserve"> Does planning </t>
    </r>
    <r>
      <rPr>
        <b/>
        <sz val="12"/>
        <color theme="1"/>
        <rFont val="Arial"/>
        <family val="2"/>
      </rPr>
      <t>involve other agencies where appropriate?</t>
    </r>
  </si>
  <si>
    <t>There were no other agencies involved, or planning was not required to keep other people safe</t>
  </si>
  <si>
    <r>
      <rPr>
        <b/>
        <i/>
        <sz val="12"/>
        <color rgb="FF000000"/>
        <rFont val="Arial"/>
        <family val="2"/>
      </rPr>
      <t>P 3.3</t>
    </r>
    <r>
      <rPr>
        <b/>
        <sz val="12"/>
        <color rgb="FF000000"/>
        <rFont val="Arial"/>
        <family val="2"/>
      </rPr>
      <t xml:space="preserve"> Does planning address any specific concerns and risks related to actual and potential victims?</t>
    </r>
  </si>
  <si>
    <t>There were no identifiable actual or potential victims, or planning was not required to keep other people safe</t>
  </si>
  <si>
    <r>
      <rPr>
        <b/>
        <i/>
        <sz val="12"/>
        <color theme="1"/>
        <rFont val="Arial"/>
        <family val="2"/>
      </rPr>
      <t>P 3.4</t>
    </r>
    <r>
      <rPr>
        <b/>
        <sz val="12"/>
        <color theme="1"/>
        <rFont val="Arial"/>
        <family val="2"/>
      </rPr>
      <t xml:space="preserve"> Does planning set out the necessary controls and interventions to promote the safety of other people?</t>
    </r>
  </si>
  <si>
    <t>Controls or interventions were not required to promote the safety of other people, or planning was not required to keep other people safe</t>
  </si>
  <si>
    <r>
      <rPr>
        <b/>
        <i/>
        <sz val="12"/>
        <color rgb="FF000000"/>
        <rFont val="Arial"/>
        <family val="2"/>
      </rPr>
      <t>P 3.5</t>
    </r>
    <r>
      <rPr>
        <b/>
        <sz val="12"/>
        <color rgb="FF000000"/>
        <rFont val="Arial"/>
        <family val="2"/>
      </rPr>
      <t xml:space="preserve"> Does planning set out necessary and effective contingency arrangements to manage those risks that have been identified?</t>
    </r>
  </si>
  <si>
    <t>P 3 S Summary Judgement</t>
  </si>
  <si>
    <t>Implementation &amp; Delivery</t>
  </si>
  <si>
    <t>D 1 Does the implementation and delivery of services effectively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</si>
  <si>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t>
    </r>
  </si>
  <si>
    <r>
      <rPr>
        <b/>
        <i/>
        <sz val="12"/>
        <color theme="1"/>
        <rFont val="Arial"/>
        <family val="2"/>
      </rPr>
      <t>D 1.2a</t>
    </r>
    <r>
      <rPr>
        <b/>
        <sz val="12"/>
        <color theme="1"/>
        <rFont val="Arial"/>
        <family val="2"/>
      </rPr>
      <t xml:space="preserve"> Does service delivery account for the diversity issues of the child?</t>
    </r>
  </si>
  <si>
    <r>
      <rPr>
        <b/>
        <i/>
        <sz val="12"/>
        <color theme="1"/>
        <rFont val="Arial"/>
        <family val="2"/>
      </rPr>
      <t>D 1.2b</t>
    </r>
    <r>
      <rPr>
        <b/>
        <sz val="12"/>
        <color theme="1"/>
        <rFont val="Arial"/>
        <family val="2"/>
      </rPr>
      <t xml:space="preserve"> Does service delivery reflect the wider familial and social context of the child, involving the parents, carers or significant others?</t>
    </r>
  </si>
  <si>
    <r>
      <rPr>
        <b/>
        <i/>
        <sz val="12"/>
        <color rgb="FF000000"/>
        <rFont val="Arial"/>
        <family val="2"/>
      </rPr>
      <t>D 1.3</t>
    </r>
    <r>
      <rPr>
        <b/>
        <sz val="12"/>
        <color rgb="FF000000"/>
        <rFont val="Arial"/>
        <family val="2"/>
      </rPr>
      <t xml:space="preserve"> Does service delivery build upon the child’s strengths and enhance protective factors?</t>
    </r>
  </si>
  <si>
    <r>
      <rPr>
        <b/>
        <i/>
        <sz val="12"/>
        <color theme="1"/>
        <rFont val="Arial"/>
        <family val="2"/>
      </rPr>
      <t>D 1.4</t>
    </r>
    <r>
      <rPr>
        <b/>
        <sz val="12"/>
        <color theme="1"/>
        <rFont val="Arial"/>
        <family val="2"/>
      </rPr>
      <t xml:space="preserve"> Is sufficient focus given to developing and maintaining an effective working relationship with the child and their parents/carers?</t>
    </r>
  </si>
  <si>
    <r>
      <rPr>
        <b/>
        <i/>
        <sz val="12"/>
        <color theme="1"/>
        <rFont val="Arial"/>
        <family val="2"/>
      </rPr>
      <t>D 1.5</t>
    </r>
    <r>
      <rPr>
        <b/>
        <sz val="12"/>
        <color theme="1"/>
        <rFont val="Arial"/>
        <family val="2"/>
      </rPr>
      <t xml:space="preserve"> Does service delivery promote opportunities for community integration including access to services post-supervision?</t>
    </r>
  </si>
  <si>
    <r>
      <rPr>
        <b/>
        <i/>
        <sz val="12"/>
        <color theme="1"/>
        <rFont val="Arial"/>
        <family val="2"/>
      </rPr>
      <t>D 1.6</t>
    </r>
    <r>
      <rPr>
        <b/>
        <sz val="12"/>
        <color theme="1"/>
        <rFont val="Arial"/>
        <family val="2"/>
      </rPr>
      <t xml:space="preserve"> Is sufficient attention given to encouraging and enabling the child’s compliance with the work of the YOT?</t>
    </r>
  </si>
  <si>
    <r>
      <rPr>
        <b/>
        <i/>
        <sz val="12"/>
        <color rgb="FF000000"/>
        <rFont val="Arial"/>
        <family val="2"/>
      </rPr>
      <t>D 1.7</t>
    </r>
    <r>
      <rPr>
        <b/>
        <sz val="12"/>
        <color rgb="FF000000"/>
        <rFont val="Arial"/>
        <family val="2"/>
      </rPr>
      <t xml:space="preserve"> Were sufficient services delivered, to address the factors identified as related to desistance in this case?</t>
    </r>
  </si>
  <si>
    <r>
      <rPr>
        <b/>
        <i/>
        <sz val="12"/>
        <color theme="1"/>
        <rFont val="Arial"/>
        <family val="2"/>
      </rPr>
      <t>D 1.8</t>
    </r>
    <r>
      <rPr>
        <b/>
        <sz val="12"/>
        <color theme="1"/>
        <rFont val="Arial"/>
        <family val="2"/>
      </rPr>
      <t xml:space="preserve"> Are enforcement actions taken when appropriate?</t>
    </r>
  </si>
  <si>
    <t>No, and should have been</t>
  </si>
  <si>
    <t>Enforcement actions not required</t>
  </si>
  <si>
    <r>
      <rPr>
        <b/>
        <i/>
        <sz val="12"/>
        <color theme="1"/>
        <rFont val="Arial"/>
        <family val="2"/>
      </rPr>
      <t>D 1.9</t>
    </r>
    <r>
      <rPr>
        <b/>
        <sz val="12"/>
        <color theme="1"/>
        <rFont val="Arial"/>
        <family val="2"/>
      </rPr>
      <t xml:space="preserve"> Is the delivery of services proportionate to the disposal, and completed within the required timescales?</t>
    </r>
  </si>
  <si>
    <t>D 1 S Summary Judgement</t>
  </si>
  <si>
    <t>Does the implementation and delivery of services effectively support the child’s desistance?</t>
  </si>
  <si>
    <t>D 2 Does the implementation and delivery of services effectively support the safety of the child?</t>
  </si>
  <si>
    <r>
      <rPr>
        <b/>
        <i/>
        <sz val="12"/>
        <color theme="1"/>
        <rFont val="Arial"/>
        <family val="2"/>
      </rPr>
      <t>D 2.1</t>
    </r>
    <r>
      <rPr>
        <b/>
        <sz val="12"/>
        <color theme="1"/>
        <rFont val="Arial"/>
        <family val="2"/>
      </rPr>
      <t xml:space="preserve"> Does service delivery promote the safety and wellbeing of the child? </t>
    </r>
  </si>
  <si>
    <t>Services were not required to promote safety and wellbeing</t>
  </si>
  <si>
    <r>
      <rPr>
        <b/>
        <i/>
        <sz val="12"/>
        <color theme="1"/>
        <rFont val="Arial"/>
        <family val="2"/>
      </rPr>
      <t>D 2.2</t>
    </r>
    <r>
      <rPr>
        <b/>
        <sz val="12"/>
        <color theme="1"/>
        <rFont val="Arial"/>
        <family val="2"/>
      </rPr>
      <t xml:space="preserve"> Is the involvement of other organisations in keeping the child safe sufficiently well coordinated?</t>
    </r>
  </si>
  <si>
    <t>There were no other agencies involved, or services were not required to promote safety and wellbeing</t>
  </si>
  <si>
    <t>D 2 S Summary Judgement</t>
  </si>
  <si>
    <t>D 3 Does the implementation and delivery of services effectively support the safety of other people?</t>
  </si>
  <si>
    <r>
      <rPr>
        <b/>
        <i/>
        <sz val="12"/>
        <color theme="1"/>
        <rFont val="Arial"/>
        <family val="2"/>
      </rPr>
      <t>D 3.1</t>
    </r>
    <r>
      <rPr>
        <b/>
        <sz val="12"/>
        <color theme="1"/>
        <rFont val="Arial"/>
        <family val="2"/>
      </rPr>
      <t xml:space="preserve"> Are the delivered services sufficient to manage and minimise the risk of harm?</t>
    </r>
  </si>
  <si>
    <t>Services are not required to manage risk of harm</t>
  </si>
  <si>
    <r>
      <rPr>
        <b/>
        <i/>
        <sz val="12"/>
        <color theme="1"/>
        <rFont val="Arial"/>
        <family val="2"/>
      </rPr>
      <t>D 3.2</t>
    </r>
    <r>
      <rPr>
        <b/>
        <sz val="12"/>
        <color theme="1"/>
        <rFont val="Arial"/>
        <family val="2"/>
      </rPr>
      <t xml:space="preserve"> Is sufficient attention given to the protection of actual and potential victims?</t>
    </r>
  </si>
  <si>
    <t>There were no identifiable actual or potential victims</t>
  </si>
  <si>
    <r>
      <rPr>
        <b/>
        <i/>
        <sz val="12"/>
        <color theme="1"/>
        <rFont val="Arial"/>
        <family val="2"/>
      </rPr>
      <t>D 3.3</t>
    </r>
    <r>
      <rPr>
        <b/>
        <sz val="12"/>
        <color theme="1"/>
        <rFont val="Arial"/>
        <family val="2"/>
      </rPr>
      <t xml:space="preserve"> Is the involvement of other agencies in managing the risk of harm sufficiently well coordinated?</t>
    </r>
  </si>
  <si>
    <t>There were no other agencies involved or services are not required to manage risk of harm</t>
  </si>
  <si>
    <t>D 3 S Summary Judgement</t>
  </si>
  <si>
    <t>R 1 Does reviewing focus sufficiently on supporting the child’s desistance?</t>
  </si>
  <si>
    <r>
      <rPr>
        <b/>
        <i/>
        <sz val="12"/>
        <color theme="1"/>
        <rFont val="Arial"/>
        <family val="2"/>
      </rPr>
      <t>R 1.1</t>
    </r>
    <r>
      <rPr>
        <b/>
        <sz val="12"/>
        <color theme="1"/>
        <rFont val="Arial"/>
        <family val="2"/>
      </rPr>
      <t xml:space="preserve"> Does reviewing identify and respond to changes in factors linked to desistance?</t>
    </r>
  </si>
  <si>
    <t>There were no changes in factors linked to desistance</t>
  </si>
  <si>
    <r>
      <rPr>
        <b/>
        <i/>
        <sz val="12"/>
        <color theme="1"/>
        <rFont val="Arial"/>
        <family val="2"/>
      </rPr>
      <t>R 1.2</t>
    </r>
    <r>
      <rPr>
        <b/>
        <sz val="12"/>
        <color theme="1"/>
        <rFont val="Arial"/>
        <family val="2"/>
      </rPr>
      <t xml:space="preserve"> Does reviewing focus sufficiently on building upon the child’s strengths and enhancing protective factors?</t>
    </r>
    <r>
      <rPr>
        <b/>
        <sz val="12"/>
        <color rgb="FF000000"/>
        <rFont val="Arial"/>
        <family val="2"/>
      </rPr>
      <t xml:space="preserve"> </t>
    </r>
  </si>
  <si>
    <t>Reviewing of the the child's strengths or protective factors was not required</t>
  </si>
  <si>
    <r>
      <rPr>
        <b/>
        <i/>
        <sz val="12"/>
        <color rgb="FF000000"/>
        <rFont val="Arial"/>
        <family val="2"/>
      </rPr>
      <t>R 1.3a</t>
    </r>
    <r>
      <rPr>
        <b/>
        <sz val="12"/>
        <color rgb="FF000000"/>
        <rFont val="Arial"/>
        <family val="2"/>
      </rPr>
      <t xml:space="preserve"> Does reviewing include analysis of, and respond to, diversity factors?</t>
    </r>
  </si>
  <si>
    <t>Reviewing of diversity factors was not required</t>
  </si>
  <si>
    <r>
      <rPr>
        <b/>
        <i/>
        <sz val="12"/>
        <color rgb="FF000000"/>
        <rFont val="Arial"/>
        <family val="2"/>
      </rPr>
      <t>R 1.3b</t>
    </r>
    <r>
      <rPr>
        <b/>
        <sz val="12"/>
        <color rgb="FF000000"/>
        <rFont val="Arial"/>
        <family val="2"/>
      </rPr>
      <t xml:space="preserve"> Does reviewing consider the personal circumstances including the wider familial and social context of the child?</t>
    </r>
  </si>
  <si>
    <t>Reviewing of personal circumstances was not required</t>
  </si>
  <si>
    <r>
      <rPr>
        <b/>
        <i/>
        <sz val="12"/>
        <color rgb="FF000000"/>
        <rFont val="Arial"/>
        <family val="2"/>
      </rPr>
      <t>R 1.4</t>
    </r>
    <r>
      <rPr>
        <b/>
        <sz val="12"/>
        <color rgb="FF000000"/>
        <rFont val="Arial"/>
        <family val="2"/>
      </rPr>
      <t xml:space="preserve"> Does reviewing consider motivation and engagement levels and any relevant barriers?</t>
    </r>
  </si>
  <si>
    <t>Reviewing of engagement was not required</t>
  </si>
  <si>
    <r>
      <rPr>
        <b/>
        <i/>
        <sz val="12"/>
        <color rgb="FF000000"/>
        <rFont val="Arial"/>
        <family val="2"/>
      </rPr>
      <t>R 1.5</t>
    </r>
    <r>
      <rPr>
        <b/>
        <sz val="12"/>
        <color rgb="FF000000"/>
        <rFont val="Arial"/>
        <family val="2"/>
      </rPr>
      <t xml:space="preserve"> Are the child and their parents or carers meaningfully involved in reviewing their progress and engagement, and are their views taken into account?</t>
    </r>
  </si>
  <si>
    <t>Reviewing of progress was not required</t>
  </si>
  <si>
    <r>
      <rPr>
        <b/>
        <i/>
        <sz val="12"/>
        <color theme="1"/>
        <rFont val="Arial"/>
        <family val="2"/>
      </rPr>
      <t>R 1.6</t>
    </r>
    <r>
      <rPr>
        <b/>
        <sz val="12"/>
        <color theme="1"/>
        <rFont val="Arial"/>
        <family val="2"/>
      </rPr>
      <t xml:space="preserve"> Does reviewing lead to the necessary adjustments in the ongoing plan of work to support desistance?</t>
    </r>
  </si>
  <si>
    <t>Changes to the plan of work were not required</t>
  </si>
  <si>
    <r>
      <rPr>
        <b/>
        <i/>
        <sz val="12"/>
        <color rgb="FF000000"/>
        <rFont val="Arial"/>
        <family val="2"/>
      </rPr>
      <t xml:space="preserve">R 1.7 </t>
    </r>
    <r>
      <rPr>
        <b/>
        <sz val="12"/>
        <color rgb="FF000000"/>
        <rFont val="Arial"/>
        <family val="2"/>
      </rPr>
      <t>Was a written review of desistance completed?</t>
    </r>
  </si>
  <si>
    <t>Written review not required</t>
  </si>
  <si>
    <t>R 1 S Summary Judgement</t>
  </si>
  <si>
    <t>R 2 Does reviewing focus sufficiently on keeping the child safe?</t>
  </si>
  <si>
    <r>
      <rPr>
        <b/>
        <i/>
        <sz val="12"/>
        <rFont val="Arial"/>
        <family val="2"/>
      </rPr>
      <t>R 2.1</t>
    </r>
    <r>
      <rPr>
        <b/>
        <sz val="12"/>
        <rFont val="Arial"/>
        <family val="2"/>
      </rPr>
      <t xml:space="preserve"> Does reviewing identify and respond to changes in factors related to safety and wellbeing?</t>
    </r>
  </si>
  <si>
    <t>There were no changes in factors related to safety and well-being, or there were no relevant factors at any time</t>
  </si>
  <si>
    <r>
      <rPr>
        <b/>
        <i/>
        <sz val="12"/>
        <color theme="1"/>
        <rFont val="Arial"/>
        <family val="2"/>
      </rPr>
      <t>R 2.2</t>
    </r>
    <r>
      <rPr>
        <b/>
        <sz val="12"/>
        <color theme="1"/>
        <rFont val="Arial"/>
        <family val="2"/>
      </rPr>
      <t xml:space="preserve"> Is reviewing informed by the necessary input from other agencies involved in promoting the safety and wellbeing of the child?</t>
    </r>
  </si>
  <si>
    <t>Other agencies not involved or no factors related to safety and wellbeing</t>
  </si>
  <si>
    <r>
      <rPr>
        <b/>
        <i/>
        <sz val="12"/>
        <rFont val="Arial"/>
        <family val="2"/>
      </rPr>
      <t xml:space="preserve">R 2.3 </t>
    </r>
    <r>
      <rPr>
        <b/>
        <sz val="12"/>
        <rFont val="Arial"/>
        <family val="2"/>
      </rPr>
      <t>Does reviewing lead to the necessary adjustments in the ongoing plan of work to promote the safety and wellbeing of the child?</t>
    </r>
  </si>
  <si>
    <t>Changes in ongoing plan not required or no factors related to safety and wellbeing</t>
  </si>
  <si>
    <r>
      <rPr>
        <b/>
        <i/>
        <sz val="12"/>
        <rFont val="Arial"/>
        <family val="2"/>
      </rPr>
      <t>R 2.4</t>
    </r>
    <r>
      <rPr>
        <b/>
        <sz val="12"/>
        <rFont val="Arial"/>
        <family val="2"/>
      </rPr>
      <t xml:space="preserve"> Was a written review of safety and wellbeing completed?</t>
    </r>
  </si>
  <si>
    <t>R 2 S Summary Judgement</t>
  </si>
  <si>
    <t>R 3 Does reviewing focus sufficiently on keeping other people safe?</t>
  </si>
  <si>
    <r>
      <rPr>
        <b/>
        <i/>
        <sz val="12"/>
        <color theme="1"/>
        <rFont val="Arial"/>
        <family val="2"/>
      </rPr>
      <t>R 3.1</t>
    </r>
    <r>
      <rPr>
        <b/>
        <sz val="12"/>
        <color theme="1"/>
        <rFont val="Arial"/>
        <family val="2"/>
      </rPr>
      <t xml:space="preserve"> Does reviewing identify and respond to changes in factors related to risk of harm?</t>
    </r>
  </si>
  <si>
    <t>There were no changes in factors related to risk of harm, or there were no relevant factors at any time</t>
  </si>
  <si>
    <r>
      <rPr>
        <b/>
        <i/>
        <sz val="12"/>
        <rFont val="Arial"/>
        <family val="2"/>
      </rPr>
      <t>R 3.2</t>
    </r>
    <r>
      <rPr>
        <b/>
        <sz val="12"/>
        <rFont val="Arial"/>
        <family val="2"/>
      </rPr>
      <t xml:space="preserve"> Is reviewing informed by the necessary input from other agencies involved in managing the risk of harm?</t>
    </r>
  </si>
  <si>
    <t>Other agencies not involved or no factors related to risk of harm</t>
  </si>
  <si>
    <r>
      <rPr>
        <b/>
        <i/>
        <sz val="12"/>
        <rFont val="Arial"/>
        <family val="2"/>
      </rPr>
      <t>R 3.4</t>
    </r>
    <r>
      <rPr>
        <b/>
        <sz val="12"/>
        <rFont val="Arial"/>
        <family val="2"/>
      </rPr>
      <t xml:space="preserve"> Does reviewing lead to the necessary adjustments in the ongoing plan of work to manage and minimise the risk of harm?</t>
    </r>
  </si>
  <si>
    <t>Changes in ongoing plan not required or no factors related to risk of harm</t>
  </si>
  <si>
    <r>
      <rPr>
        <b/>
        <i/>
        <sz val="12"/>
        <rFont val="Arial"/>
        <family val="2"/>
      </rPr>
      <t xml:space="preserve">R 3.5 </t>
    </r>
    <r>
      <rPr>
        <b/>
        <sz val="12"/>
        <rFont val="Arial"/>
        <family val="2"/>
      </rPr>
      <t>Was a written review of risk of harm completed?</t>
    </r>
  </si>
  <si>
    <t>R 3 S Summary Judgement</t>
  </si>
  <si>
    <t>We inspected seven out-of-court disposals, where disposals were decided between Monday, 11 October 2021 to Friday, 05 August 2022:</t>
  </si>
  <si>
    <t>Inspection Details</t>
  </si>
  <si>
    <r>
      <rPr>
        <b/>
        <i/>
        <sz val="12"/>
        <color theme="1"/>
        <rFont val="Arial"/>
        <family val="2"/>
      </rPr>
      <t xml:space="preserve">I 1.3 </t>
    </r>
    <r>
      <rPr>
        <b/>
        <sz val="12"/>
        <color theme="1"/>
        <rFont val="Arial"/>
        <family val="2"/>
      </rPr>
      <t>Age now:</t>
    </r>
  </si>
  <si>
    <r>
      <rPr>
        <b/>
        <i/>
        <sz val="12"/>
        <color rgb="FF000000"/>
        <rFont val="Arial"/>
        <family val="2"/>
      </rPr>
      <t xml:space="preserve">I 1.5 </t>
    </r>
    <r>
      <rPr>
        <b/>
        <sz val="12"/>
        <color rgb="FF000000"/>
        <rFont val="Arial"/>
        <family val="2"/>
      </rPr>
      <t>Race and ethnic category:</t>
    </r>
  </si>
  <si>
    <r>
      <rPr>
        <b/>
        <i/>
        <sz val="12"/>
        <color rgb="FF000000"/>
        <rFont val="Arial"/>
        <family val="2"/>
      </rPr>
      <t xml:space="preserve">I 1.6 </t>
    </r>
    <r>
      <rPr>
        <b/>
        <sz val="12"/>
        <color rgb="FF000000"/>
        <rFont val="Arial"/>
        <family val="2"/>
      </rPr>
      <t>What is the child's preferred language?</t>
    </r>
  </si>
  <si>
    <r>
      <rPr>
        <b/>
        <i/>
        <sz val="12"/>
        <color rgb="FF000000"/>
        <rFont val="Arial"/>
        <family val="2"/>
      </rPr>
      <t>I 1.7</t>
    </r>
    <r>
      <rPr>
        <b/>
        <sz val="12"/>
        <color rgb="FF000000"/>
        <rFont val="Arial"/>
        <family val="2"/>
      </rPr>
      <t xml:space="preserve"> Religion / Faith</t>
    </r>
  </si>
  <si>
    <r>
      <rPr>
        <b/>
        <i/>
        <sz val="12"/>
        <color rgb="FF000000"/>
        <rFont val="Arial"/>
        <family val="2"/>
      </rPr>
      <t xml:space="preserve">I 1.9 </t>
    </r>
    <r>
      <rPr>
        <b/>
        <sz val="12"/>
        <color rgb="FF000000"/>
        <rFont val="Arial"/>
        <family val="2"/>
      </rPr>
      <t>Does the child have a disability?</t>
    </r>
  </si>
  <si>
    <t>Yes, and this was recognised by the case manager</t>
  </si>
  <si>
    <t>Yes, but this was NOT recognised by the case manager</t>
  </si>
  <si>
    <t>No, there is evidence that the child does NOT have a disability</t>
  </si>
  <si>
    <r>
      <rPr>
        <b/>
        <i/>
        <sz val="12"/>
        <color rgb="FF000000"/>
        <rFont val="Arial"/>
        <family val="2"/>
      </rPr>
      <t xml:space="preserve">I 1.10 </t>
    </r>
    <r>
      <rPr>
        <b/>
        <sz val="12"/>
        <color rgb="FF000000"/>
        <rFont val="Arial"/>
        <family val="2"/>
      </rPr>
      <t>Please indicate the nature of the disability:</t>
    </r>
  </si>
  <si>
    <t>Mental illness</t>
  </si>
  <si>
    <r>
      <rPr>
        <b/>
        <i/>
        <sz val="12"/>
        <color rgb="FF000000"/>
        <rFont val="Arial"/>
        <family val="2"/>
      </rPr>
      <t>I 1.11</t>
    </r>
    <r>
      <rPr>
        <b/>
        <sz val="12"/>
        <color rgb="FF000000"/>
        <rFont val="Arial"/>
        <family val="2"/>
      </rPr>
      <t xml:space="preserve"> Please indicate the impact of the disability on the child:</t>
    </r>
  </si>
  <si>
    <t>Case Details - Disposal</t>
  </si>
  <si>
    <r>
      <rPr>
        <b/>
        <i/>
        <sz val="12"/>
        <color rgb="FF000000"/>
        <rFont val="Arial"/>
        <family val="2"/>
      </rPr>
      <t xml:space="preserve">I 2.1 </t>
    </r>
    <r>
      <rPr>
        <b/>
        <sz val="12"/>
        <color rgb="FF000000"/>
        <rFont val="Arial"/>
        <family val="2"/>
      </rPr>
      <t>Type of out-of-court disposal:</t>
    </r>
  </si>
  <si>
    <t>Youth Caution (1st)</t>
  </si>
  <si>
    <t>Youth Caution (2nd or subsequent)</t>
  </si>
  <si>
    <t>Youth Conditional Caution</t>
  </si>
  <si>
    <t>Community resolution (or other restorative resolution)</t>
  </si>
  <si>
    <t>Unclear or other</t>
  </si>
  <si>
    <r>
      <rPr>
        <b/>
        <i/>
        <sz val="12"/>
        <color rgb="FF000000"/>
        <rFont val="Arial"/>
        <family val="2"/>
      </rPr>
      <t>I 2.5</t>
    </r>
    <r>
      <rPr>
        <b/>
        <sz val="12"/>
        <color rgb="FF000000"/>
        <rFont val="Arial"/>
        <family val="2"/>
      </rPr>
      <t xml:space="preserve"> Has this child received any previous out-of-court disposals?</t>
    </r>
  </si>
  <si>
    <r>
      <rPr>
        <b/>
        <i/>
        <sz val="12"/>
        <rFont val="Arial"/>
        <family val="2"/>
      </rPr>
      <t xml:space="preserve">I 2.6 </t>
    </r>
    <r>
      <rPr>
        <b/>
        <sz val="12"/>
        <rFont val="Arial"/>
        <family val="2"/>
      </rPr>
      <t xml:space="preserve"> Number of previous sanctions:</t>
    </r>
  </si>
  <si>
    <t>20+</t>
  </si>
  <si>
    <r>
      <rPr>
        <b/>
        <i/>
        <sz val="12"/>
        <color rgb="FF000000"/>
        <rFont val="Arial"/>
        <family val="2"/>
      </rPr>
      <t>I 2.7</t>
    </r>
    <r>
      <rPr>
        <b/>
        <sz val="12"/>
        <color rgb="FF000000"/>
        <rFont val="Arial"/>
        <family val="2"/>
      </rPr>
      <t xml:space="preserve"> Had the child been convicted of an offence prior to this out-of-court disposal being given?</t>
    </r>
  </si>
  <si>
    <t>Not known or not clear</t>
  </si>
  <si>
    <r>
      <rPr>
        <b/>
        <i/>
        <sz val="12"/>
        <color rgb="FF000000"/>
        <rFont val="Arial"/>
        <family val="2"/>
      </rPr>
      <t xml:space="preserve">I 2.8 </t>
    </r>
    <r>
      <rPr>
        <b/>
        <sz val="12"/>
        <color rgb="FF000000"/>
        <rFont val="Arial"/>
        <family val="2"/>
      </rPr>
      <t>Was this out-of-court disposal run, at any point, in parallel with another sentence or disposal?</t>
    </r>
  </si>
  <si>
    <r>
      <rPr>
        <b/>
        <i/>
        <sz val="12"/>
        <color rgb="FF000000"/>
        <rFont val="Arial"/>
        <family val="2"/>
      </rPr>
      <t>I 2.10</t>
    </r>
    <r>
      <rPr>
        <b/>
        <sz val="12"/>
        <color rgb="FF000000"/>
        <rFont val="Arial"/>
        <family val="2"/>
      </rPr>
      <t xml:space="preserve"> Was knife crime a feature of this case?</t>
    </r>
  </si>
  <si>
    <r>
      <rPr>
        <b/>
        <i/>
        <sz val="12"/>
        <color rgb="FF000000"/>
        <rFont val="Arial"/>
        <family val="2"/>
      </rPr>
      <t>I 3.1</t>
    </r>
    <r>
      <rPr>
        <b/>
        <sz val="12"/>
        <color rgb="FF000000"/>
        <rFont val="Arial"/>
        <family val="2"/>
      </rPr>
      <t xml:space="preserve"> Before the out-of-court disposal was decided, did the YOT complete any of the following:</t>
    </r>
  </si>
  <si>
    <t>Screening (without interviewing the child or parents and carers)</t>
  </si>
  <si>
    <t>Locally-agreed assessment (including an interview with the child, parents or carers)</t>
  </si>
  <si>
    <t>Asset Plus</t>
  </si>
  <si>
    <r>
      <rPr>
        <b/>
        <i/>
        <sz val="12"/>
        <color rgb="FF000000"/>
        <rFont val="Arial"/>
        <family val="2"/>
      </rPr>
      <t>I 3.2</t>
    </r>
    <r>
      <rPr>
        <b/>
        <sz val="12"/>
        <color rgb="FF000000"/>
        <rFont val="Arial"/>
        <family val="2"/>
      </rPr>
      <t xml:space="preserve"> How was the final out-of-court disposal decided in this case?</t>
    </r>
  </si>
  <si>
    <t>Decision made soley by police</t>
  </si>
  <si>
    <t>Decision made soley by YOT</t>
  </si>
  <si>
    <t>Decision made jointly by police and YOT</t>
  </si>
  <si>
    <t>Decision made by multi-agency panel</t>
  </si>
  <si>
    <r>
      <rPr>
        <b/>
        <i/>
        <sz val="12"/>
        <color rgb="FF000000"/>
        <rFont val="Arial"/>
        <family val="2"/>
      </rPr>
      <t>I 4.1</t>
    </r>
    <r>
      <rPr>
        <b/>
        <sz val="12"/>
        <color rgb="FF000000"/>
        <rFont val="Arial"/>
        <family val="2"/>
      </rPr>
      <t xml:space="preserve"> Which agencies were represented at the panel?</t>
    </r>
  </si>
  <si>
    <t>Police</t>
  </si>
  <si>
    <t>YOT</t>
  </si>
  <si>
    <t>Victim Work</t>
  </si>
  <si>
    <t>Health</t>
  </si>
  <si>
    <t>Education</t>
  </si>
  <si>
    <t>Social Care</t>
  </si>
  <si>
    <t>Not clear or there was no panel</t>
  </si>
  <si>
    <r>
      <rPr>
        <b/>
        <i/>
        <sz val="12"/>
        <color rgb="FF000000"/>
        <rFont val="Arial"/>
        <family val="2"/>
      </rPr>
      <t xml:space="preserve">I 4.2 </t>
    </r>
    <r>
      <rPr>
        <b/>
        <sz val="12"/>
        <color rgb="FF000000"/>
        <rFont val="Arial"/>
        <family val="2"/>
      </rPr>
      <t>Was any escalation required, if the panel or decision-making process wasn't able to achieve consensus?</t>
    </r>
  </si>
  <si>
    <r>
      <rPr>
        <b/>
        <i/>
        <sz val="12"/>
        <color rgb="FF000000"/>
        <rFont val="Arial"/>
        <family val="2"/>
      </rPr>
      <t xml:space="preserve">I 4.3 </t>
    </r>
    <r>
      <rPr>
        <b/>
        <sz val="12"/>
        <color rgb="FF000000"/>
        <rFont val="Arial"/>
        <family val="2"/>
      </rPr>
      <t>Was the decision about the type of disposal to be applied made in a timely fashion?</t>
    </r>
  </si>
  <si>
    <r>
      <rPr>
        <b/>
        <i/>
        <sz val="12"/>
        <color rgb="FF000000"/>
        <rFont val="Arial"/>
        <family val="2"/>
      </rPr>
      <t xml:space="preserve">I 4.4 </t>
    </r>
    <r>
      <rPr>
        <b/>
        <sz val="12"/>
        <color rgb="FF000000"/>
        <rFont val="Arial"/>
        <family val="2"/>
      </rPr>
      <t>Was the application of the disposal timely?</t>
    </r>
  </si>
  <si>
    <r>
      <rPr>
        <b/>
        <i/>
        <sz val="12"/>
        <color rgb="FF000000"/>
        <rFont val="Arial"/>
        <family val="2"/>
      </rPr>
      <t>I 4.6</t>
    </r>
    <r>
      <rPr>
        <b/>
        <sz val="12"/>
        <color rgb="FF000000"/>
        <rFont val="Arial"/>
        <family val="2"/>
      </rPr>
      <t xml:space="preserve"> Was the case manager interviewed?</t>
    </r>
  </si>
  <si>
    <r>
      <rPr>
        <b/>
        <i/>
        <sz val="12"/>
        <rFont val="Arial"/>
        <family val="2"/>
      </rPr>
      <t>A 1.1</t>
    </r>
    <r>
      <rPr>
        <b/>
        <sz val="12"/>
        <rFont val="Arial"/>
        <family val="2"/>
      </rPr>
      <t xml:space="preserve"> Is there sufficient analysis of offending behaviour, including the child’s acknowledgement of responsibility for, attitudes towards and motivations for their offending?</t>
    </r>
  </si>
  <si>
    <r>
      <t xml:space="preserve">A 1.2b </t>
    </r>
    <r>
      <rPr>
        <b/>
        <sz val="12"/>
        <color theme="1"/>
        <rFont val="Arial"/>
        <family val="2"/>
      </rPr>
      <t>Does assessment consider personal circumstances, including the wider familial and social context of the child?</t>
    </r>
  </si>
  <si>
    <r>
      <rPr>
        <b/>
        <i/>
        <sz val="12"/>
        <rFont val="Arial"/>
        <family val="2"/>
      </rPr>
      <t>A 1.3</t>
    </r>
    <r>
      <rPr>
        <b/>
        <sz val="12"/>
        <rFont val="Arial"/>
        <family val="2"/>
      </rPr>
      <t xml:space="preserve"> Does assessment focus on the child’s strengths and protective factors?</t>
    </r>
  </si>
  <si>
    <r>
      <rPr>
        <b/>
        <i/>
        <sz val="12"/>
        <color theme="1"/>
        <rFont val="Arial"/>
        <family val="2"/>
      </rPr>
      <t xml:space="preserve">A 1.4 </t>
    </r>
    <r>
      <rPr>
        <b/>
        <sz val="12"/>
        <color theme="1"/>
        <rFont val="Arial"/>
        <family val="2"/>
      </rPr>
      <t>Does assessment analyse the key structural barriers facing the child?</t>
    </r>
  </si>
  <si>
    <r>
      <rPr>
        <b/>
        <i/>
        <sz val="12"/>
        <color theme="1"/>
        <rFont val="Arial"/>
        <family val="2"/>
      </rPr>
      <t>A 1.5</t>
    </r>
    <r>
      <rPr>
        <b/>
        <sz val="12"/>
        <color theme="1"/>
        <rFont val="Arial"/>
        <family val="2"/>
      </rPr>
      <t xml:space="preserve"> Is sufficient attention given to understanding the child's levels of maturity, ability and motivation to change?</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</si>
  <si>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</si>
  <si>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r>
      <rPr>
        <b/>
        <i/>
        <sz val="12"/>
        <color theme="1"/>
        <rFont val="Arial"/>
        <family val="2"/>
      </rPr>
      <t>A 1.7</t>
    </r>
    <r>
      <rPr>
        <b/>
        <sz val="12"/>
        <color theme="1"/>
        <rFont val="Arial"/>
        <family val="2"/>
      </rPr>
      <t xml:space="preserve"> Are the child and their parents or carers meaningfully involved in their assessment, and are their views taken into account?  </t>
    </r>
  </si>
  <si>
    <t xml:space="preserve">A 2 Does assessment sufficiently analyse how to keep the child safe?
</t>
  </si>
  <si>
    <r>
      <rPr>
        <b/>
        <i/>
        <sz val="12"/>
        <color rgb="FF000000"/>
        <rFont val="Arial"/>
        <family val="2"/>
      </rPr>
      <t>A 2.4</t>
    </r>
    <r>
      <rPr>
        <b/>
        <sz val="12"/>
        <color rgb="FF000000"/>
        <rFont val="Arial"/>
        <family val="2"/>
      </rPr>
      <t xml:space="preserve"> What is the classification of safety and wellbeing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r>
      <rPr>
        <b/>
        <sz val="12"/>
        <color rgb="FF000000"/>
        <rFont val="Arial"/>
        <family val="2"/>
      </rPr>
      <t>?</t>
    </r>
  </si>
  <si>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xml:space="preserve"> in the view of the inspector</t>
    </r>
    <r>
      <rPr>
        <b/>
        <sz val="12"/>
        <color rgb="FF000000"/>
        <rFont val="Arial"/>
        <family val="2"/>
      </rPr>
      <t>?</t>
    </r>
  </si>
  <si>
    <r>
      <rPr>
        <b/>
        <i/>
        <sz val="12"/>
        <color rgb="FF000000"/>
        <rFont val="Arial"/>
        <family val="2"/>
      </rPr>
      <t>A 2.6</t>
    </r>
    <r>
      <rPr>
        <b/>
        <sz val="12"/>
        <color rgb="FF000000"/>
        <rFont val="Arial"/>
        <family val="2"/>
      </rPr>
      <t xml:space="preserve"> Is the case manager's classification of safety and wellbeing reasonable?</t>
    </r>
  </si>
  <si>
    <t>Case Manager's classification of safety and wellbeing is not clear or not recorded</t>
  </si>
  <si>
    <r>
      <rPr>
        <b/>
        <i/>
        <sz val="12"/>
        <color theme="1"/>
        <rFont val="Arial"/>
        <family val="2"/>
      </rPr>
      <t>A 2.8</t>
    </r>
    <r>
      <rPr>
        <b/>
        <sz val="12"/>
        <color theme="1"/>
        <rFont val="Arial"/>
        <family val="2"/>
      </rPr>
      <t xml:space="preserve"> Is there a clear, written record of the assessment of of the child's safety and wellbeing?</t>
    </r>
  </si>
  <si>
    <t>A 3 Does assessment sufficiently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</si>
  <si>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 </t>
    </r>
  </si>
  <si>
    <r>
      <rPr>
        <b/>
        <i/>
        <sz val="12"/>
        <color rgb="FF000000"/>
        <rFont val="Arial"/>
        <family val="2"/>
      </rPr>
      <t>A 3.2</t>
    </r>
    <r>
      <rPr>
        <b/>
        <sz val="12"/>
        <color rgb="FF000000"/>
        <rFont val="Arial"/>
        <family val="2"/>
      </rPr>
      <t xml:space="preserve"> Does assessment draw sufficiently on available sources of information, including any other assessments that have been completed, and other evidence of behaviour by the child? </t>
    </r>
  </si>
  <si>
    <r>
      <rPr>
        <b/>
        <i/>
        <sz val="12"/>
        <color rgb="FF000000"/>
        <rFont val="Arial"/>
        <family val="2"/>
      </rPr>
      <t>A 3.3</t>
    </r>
    <r>
      <rPr>
        <b/>
        <sz val="12"/>
        <color rgb="FF000000"/>
        <rFont val="Arial"/>
        <family val="2"/>
      </rPr>
      <t xml:space="preserve"> What is the risk of serious harm classification of the child </t>
    </r>
    <r>
      <rPr>
        <b/>
        <i/>
        <sz val="12"/>
        <color rgb="FF000000"/>
        <rFont val="Arial"/>
        <family val="2"/>
      </rPr>
      <t>according to the case manager?</t>
    </r>
  </si>
  <si>
    <t>Very high</t>
  </si>
  <si>
    <r>
      <rPr>
        <b/>
        <i/>
        <sz val="12"/>
        <color rgb="FF000000"/>
        <rFont val="Arial"/>
        <family val="2"/>
      </rPr>
      <t>A 3.4</t>
    </r>
    <r>
      <rPr>
        <b/>
        <sz val="12"/>
        <color rgb="FF000000"/>
        <rFont val="Arial"/>
        <family val="2"/>
      </rPr>
      <t xml:space="preserve"> What is the classification of risk of serious harm </t>
    </r>
    <r>
      <rPr>
        <b/>
        <i/>
        <sz val="12"/>
        <color rgb="FF000000"/>
        <rFont val="Arial"/>
        <family val="2"/>
      </rPr>
      <t>in the view of the inspector?</t>
    </r>
  </si>
  <si>
    <r>
      <rPr>
        <b/>
        <i/>
        <sz val="12"/>
        <color rgb="FF000000"/>
        <rFont val="Arial"/>
        <family val="2"/>
      </rPr>
      <t>A 3.5</t>
    </r>
    <r>
      <rPr>
        <b/>
        <sz val="12"/>
        <color rgb="FF000000"/>
        <rFont val="Arial"/>
        <family val="2"/>
      </rPr>
      <t xml:space="preserve"> Is the case manager's classification of risk of serious harm reasonable?</t>
    </r>
  </si>
  <si>
    <t>Case manager's classification of RoSH not clear or not recorded</t>
  </si>
  <si>
    <r>
      <rPr>
        <b/>
        <i/>
        <sz val="12"/>
        <color theme="1"/>
        <rFont val="Arial"/>
        <family val="2"/>
      </rPr>
      <t>A 3.8</t>
    </r>
    <r>
      <rPr>
        <b/>
        <sz val="12"/>
        <color theme="1"/>
        <rFont val="Arial"/>
        <family val="2"/>
      </rPr>
      <t xml:space="preserve"> Is there a clear, written record of the assessment</t>
    </r>
    <r>
      <rPr>
        <b/>
        <sz val="12"/>
        <color theme="1"/>
        <rFont val="Arial"/>
        <family val="2"/>
      </rPr>
      <t xml:space="preserve"> to keep other people safe?</t>
    </r>
  </si>
  <si>
    <t>P 1 Does planning focus sufficiently on supporting the child’s desistance?</t>
  </si>
  <si>
    <r>
      <rPr>
        <b/>
        <i/>
        <sz val="12"/>
        <color theme="1"/>
        <rFont val="Arial"/>
        <family val="2"/>
      </rPr>
      <t>P 1 .1</t>
    </r>
    <r>
      <rPr>
        <b/>
        <sz val="12"/>
        <color theme="1"/>
        <rFont val="Arial"/>
        <family val="2"/>
      </rPr>
      <t xml:space="preserve"> Does planning set out the services most likely to support desistance, paying sufficient attention to the available timescales and the need for sequencing? </t>
    </r>
  </si>
  <si>
    <t>Planning not required (First Youth Caution without interventions)</t>
  </si>
  <si>
    <r>
      <rPr>
        <b/>
        <i/>
        <sz val="12"/>
        <color theme="1"/>
        <rFont val="Arial"/>
        <family val="2"/>
      </rPr>
      <t>P 1.2a</t>
    </r>
    <r>
      <rPr>
        <b/>
        <sz val="12"/>
        <color theme="1"/>
        <rFont val="Arial"/>
        <family val="2"/>
      </rPr>
      <t xml:space="preserve"> Does planning sufficiently address diversity issues?</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</si>
  <si>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t>
    </r>
  </si>
  <si>
    <r>
      <rPr>
        <b/>
        <i/>
        <sz val="12"/>
        <color theme="1"/>
        <rFont val="Arial"/>
        <family val="2"/>
      </rPr>
      <t>P 1.3</t>
    </r>
    <r>
      <rPr>
        <b/>
        <sz val="12"/>
        <color theme="1"/>
        <rFont val="Arial"/>
        <family val="2"/>
      </rPr>
      <t xml:space="preserve"> Does planning take sufficient account of the child’s strengths and protective factors, and seek to reinforce or develop these as necessary? </t>
    </r>
  </si>
  <si>
    <r>
      <rPr>
        <b/>
        <i/>
        <sz val="12"/>
        <color theme="1"/>
        <rFont val="Arial"/>
        <family val="2"/>
      </rPr>
      <t>P 1.5</t>
    </r>
    <r>
      <rPr>
        <b/>
        <sz val="12"/>
        <color theme="1"/>
        <rFont val="Arial"/>
        <family val="2"/>
      </rPr>
      <t xml:space="preserve"> Does planning take sufficient account of opportunities for community integration, including access to mainstream services following completion of out-of-court disposal work?</t>
    </r>
  </si>
  <si>
    <r>
      <rPr>
        <b/>
        <i/>
        <sz val="12"/>
        <color theme="1"/>
        <rFont val="Arial"/>
        <family val="2"/>
      </rPr>
      <t>P 1.6</t>
    </r>
    <r>
      <rPr>
        <b/>
        <sz val="12"/>
        <color theme="1"/>
        <rFont val="Arial"/>
        <family val="2"/>
      </rPr>
      <t xml:space="preserve"> Does planning give sufficient attention to the needs and wishes of the victims?</t>
    </r>
  </si>
  <si>
    <t>Planning not required (no relevant victims or first Youth Caution without interventions)</t>
  </si>
  <si>
    <r>
      <rPr>
        <b/>
        <i/>
        <sz val="12"/>
        <color theme="1"/>
        <rFont val="Arial"/>
        <family val="2"/>
      </rPr>
      <t>P 1.7</t>
    </r>
    <r>
      <rPr>
        <b/>
        <sz val="12"/>
        <color theme="1"/>
        <rFont val="Arial"/>
        <family val="2"/>
      </rPr>
      <t xml:space="preserve"> Are the child and their parents or carers meaningfully involved in planning, and are their views taken into account? </t>
    </r>
  </si>
  <si>
    <r>
      <rPr>
        <b/>
        <i/>
        <sz val="12"/>
        <color rgb="FF000000"/>
        <rFont val="Arial"/>
        <family val="2"/>
      </rPr>
      <t>P 1.8</t>
    </r>
    <r>
      <rPr>
        <b/>
        <sz val="12"/>
        <color rgb="FF000000"/>
        <rFont val="Arial"/>
        <family val="2"/>
      </rPr>
      <t xml:space="preserve"> Were sufficient services planned for, to address the factors identified as related to desistance in this case?</t>
    </r>
  </si>
  <si>
    <r>
      <rPr>
        <b/>
        <i/>
        <sz val="12"/>
        <color rgb="FF000000"/>
        <rFont val="Arial"/>
        <family val="2"/>
      </rPr>
      <t>P 1.9</t>
    </r>
    <r>
      <rPr>
        <b/>
        <sz val="12"/>
        <color rgb="FF000000"/>
        <rFont val="Arial"/>
        <family val="2"/>
      </rPr>
      <t xml:space="preserve"> Is planning proportionate to the disposal type, with interventions capable of being completed within appropriate timescales?</t>
    </r>
  </si>
  <si>
    <r>
      <rPr>
        <b/>
        <i/>
        <sz val="12"/>
        <color theme="1"/>
        <rFont val="Arial"/>
        <family val="2"/>
      </rPr>
      <t>P 2.1</t>
    </r>
    <r>
      <rPr>
        <b/>
        <sz val="12"/>
        <color theme="1"/>
        <rFont val="Arial"/>
        <family val="2"/>
      </rPr>
      <t xml:space="preserve"> Does planning promote the safety and wellbeing of the child, sufficiently addressing risks?</t>
    </r>
  </si>
  <si>
    <t>Planning was not required to keep the child safe (no relevant issues or first Youth Caution with no interventions)</t>
  </si>
  <si>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</si>
  <si>
    <t>There were no other agencies involved or planning to keep the child safe was not required (no relevant issues or Youth Caution with no interventions)</t>
  </si>
  <si>
    <r>
      <rPr>
        <b/>
        <i/>
        <sz val="12"/>
        <color rgb="FF000000"/>
        <rFont val="Arial"/>
        <family val="2"/>
      </rPr>
      <t>P 2.3</t>
    </r>
    <r>
      <rPr>
        <b/>
        <sz val="12"/>
        <color rgb="FF000000"/>
        <rFont val="Arial"/>
        <family val="2"/>
      </rPr>
      <t xml:space="preserve"> Does planning include necessary contingency arrangements for those risks that have been identified?</t>
    </r>
  </si>
  <si>
    <t>Planning was not required to keep other people safe (no relevant issues or first Youth Caution with no interventions)</t>
  </si>
  <si>
    <r>
      <rPr>
        <b/>
        <i/>
        <sz val="12"/>
        <color rgb="FF000000"/>
        <rFont val="Arial"/>
        <family val="2"/>
      </rPr>
      <t xml:space="preserve">P 3.2 </t>
    </r>
    <r>
      <rPr>
        <b/>
        <sz val="12"/>
        <color rgb="FF000000"/>
        <rFont val="Arial"/>
        <family val="2"/>
      </rPr>
      <t>Does planning involve other agencies where appropriate?</t>
    </r>
  </si>
  <si>
    <t>Planning was not required to keep other people safe (no other agencies involved or first Youth Caution with no interventions)</t>
  </si>
  <si>
    <t>Planning was not required to keep other people safe (no actual or potential victims or first Youth Caution with no interventions)</t>
  </si>
  <si>
    <r>
      <rPr>
        <b/>
        <i/>
        <sz val="12"/>
        <color rgb="FF000000"/>
        <rFont val="Arial"/>
        <family val="2"/>
      </rPr>
      <t>P 3.4</t>
    </r>
    <r>
      <rPr>
        <b/>
        <sz val="12"/>
        <color rgb="FF000000"/>
        <rFont val="Arial"/>
        <family val="2"/>
      </rPr>
      <t xml:space="preserve"> Does planning set out necessary contingency arrangements to manage those risks that have been identified?</t>
    </r>
  </si>
  <si>
    <t>D 1 Does service delivery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</si>
  <si>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 </t>
    </r>
  </si>
  <si>
    <t>No, first Youth Caution without interventions</t>
  </si>
  <si>
    <r>
      <rPr>
        <b/>
        <i/>
        <sz val="12"/>
        <color theme="1"/>
        <rFont val="Arial"/>
        <family val="2"/>
      </rPr>
      <t>D 1.2a</t>
    </r>
    <r>
      <rPr>
        <b/>
        <sz val="12"/>
        <color theme="1"/>
        <rFont val="Arial"/>
        <family val="2"/>
      </rPr>
      <t xml:space="preserve"> Does service delivery account for the diversity issues of the child? </t>
    </r>
  </si>
  <si>
    <r>
      <rPr>
        <b/>
        <i/>
        <sz val="12"/>
        <color theme="1"/>
        <rFont val="Arial"/>
        <family val="2"/>
      </rPr>
      <t>D 1.3</t>
    </r>
    <r>
      <rPr>
        <b/>
        <sz val="12"/>
        <color theme="1"/>
        <rFont val="Arial"/>
        <family val="2"/>
      </rPr>
      <t xml:space="preserve"> Is sufficient focus given to developing and maintaining an effective working relationship with the child and their parents or carers?</t>
    </r>
  </si>
  <si>
    <r>
      <rPr>
        <b/>
        <i/>
        <sz val="12"/>
        <color rgb="FF000000"/>
        <rFont val="Arial"/>
        <family val="2"/>
      </rPr>
      <t>D 1.4</t>
    </r>
    <r>
      <rPr>
        <b/>
        <sz val="12"/>
        <color rgb="FF000000"/>
        <rFont val="Arial"/>
        <family val="2"/>
      </rPr>
      <t xml:space="preserve"> Is sufficient attention given to encouraging and enabling the child’s compliance with the work of the YOT? </t>
    </r>
  </si>
  <si>
    <r>
      <rPr>
        <b/>
        <i/>
        <sz val="12"/>
        <color rgb="FF000000"/>
        <rFont val="Arial"/>
        <family val="2"/>
      </rPr>
      <t>D 1.5</t>
    </r>
    <r>
      <rPr>
        <b/>
        <sz val="12"/>
        <color rgb="FF000000"/>
        <rFont val="Arial"/>
        <family val="2"/>
      </rPr>
      <t xml:space="preserve"> Does service delivery promote opportunities for community integration, including access to mainstream services?</t>
    </r>
  </si>
  <si>
    <r>
      <rPr>
        <b/>
        <i/>
        <sz val="12"/>
        <color rgb="FF000000"/>
        <rFont val="Arial"/>
        <family val="2"/>
      </rPr>
      <t>D 1.6</t>
    </r>
    <r>
      <rPr>
        <b/>
        <sz val="12"/>
        <color rgb="FF000000"/>
        <rFont val="Arial"/>
        <family val="2"/>
      </rPr>
      <t xml:space="preserve"> Is the delivery of services proportionate to the type of out-of-court disposal, and completed within the required timescales?</t>
    </r>
  </si>
  <si>
    <r>
      <rPr>
        <b/>
        <i/>
        <sz val="12"/>
        <color rgb="FF000000"/>
        <rFont val="Arial"/>
        <family val="2"/>
      </rPr>
      <t>D 1.8</t>
    </r>
    <r>
      <rPr>
        <b/>
        <sz val="12"/>
        <color rgb="FF000000"/>
        <rFont val="Arial"/>
        <family val="2"/>
      </rPr>
      <t xml:space="preserve"> Were sufficient services delivered, to address the factors identified as related to desistance in this case?</t>
    </r>
  </si>
  <si>
    <r>
      <rPr>
        <b/>
        <i/>
        <sz val="12"/>
        <color theme="1"/>
        <rFont val="Arial"/>
        <family val="2"/>
      </rPr>
      <t>D 2.1</t>
    </r>
    <r>
      <rPr>
        <b/>
        <sz val="12"/>
        <color theme="1"/>
        <rFont val="Arial"/>
        <family val="2"/>
      </rPr>
      <t xml:space="preserve"> Does service delivery promote the safety and wellbeing of the child?</t>
    </r>
  </si>
  <si>
    <t>Delivery not required to keep the child safe (no relevant issues or first Youth Caution with no interventions)</t>
  </si>
  <si>
    <r>
      <rPr>
        <b/>
        <i/>
        <sz val="12"/>
        <color theme="1"/>
        <rFont val="Arial"/>
        <family val="2"/>
      </rPr>
      <t>D 2.2</t>
    </r>
    <r>
      <rPr>
        <b/>
        <sz val="12"/>
        <color theme="1"/>
        <rFont val="Arial"/>
        <family val="2"/>
      </rPr>
      <t xml:space="preserve"> Is the involvement of other agencies in keeping the child safe sufficiently well-utilised and coordinated?</t>
    </r>
  </si>
  <si>
    <t>Delivery not required to keep the child safe (no relevant issues, no other agencies involved or first Youth Caution with no interventions)</t>
  </si>
  <si>
    <t xml:space="preserve">D 3 Does service delivery effectively support the safety of other people? </t>
  </si>
  <si>
    <r>
      <rPr>
        <b/>
        <i/>
        <sz val="12"/>
        <color rgb="FF000000"/>
        <rFont val="Arial"/>
        <family val="2"/>
      </rPr>
      <t xml:space="preserve">D 3.1 </t>
    </r>
    <r>
      <rPr>
        <b/>
        <sz val="12"/>
        <color rgb="FF000000"/>
        <rFont val="Arial"/>
        <family val="2"/>
      </rPr>
      <t>Are the delivered services sufficient to manage and minimise the risk of harm?</t>
    </r>
  </si>
  <si>
    <t>Delivery not required to keep other people safe (no relevant issues, or first Youth Caution with no interventions)</t>
  </si>
  <si>
    <t>Delivery not required to keep other people safe (no relevant issues, no identifiable actual or potential victims, or first Youth Caution with no interventions)</t>
  </si>
  <si>
    <t xml:space="preserve">Does service delivery effectively support the safety of other people? </t>
  </si>
  <si>
    <t>We inspected two resettlement cases, sentenced or released from custody between Monday, 11 October 2021 to Friday, 05 August 2022:</t>
  </si>
  <si>
    <t>18+</t>
  </si>
  <si>
    <t>Detention for Public Protection or discretionary life sentence</t>
  </si>
  <si>
    <t>Child has not been released from custody</t>
  </si>
  <si>
    <r>
      <rPr>
        <b/>
        <i/>
        <sz val="12"/>
        <color rgb="FF000000"/>
        <rFont val="Arial"/>
        <family val="2"/>
      </rPr>
      <t xml:space="preserve">I 2.10 </t>
    </r>
    <r>
      <rPr>
        <b/>
        <sz val="12"/>
        <color rgb="FF000000"/>
        <rFont val="Arial"/>
        <family val="2"/>
      </rPr>
      <t>Has the child been released from custody?</t>
    </r>
  </si>
  <si>
    <r>
      <rPr>
        <b/>
        <i/>
        <sz val="12"/>
        <color rgb="FF000000"/>
        <rFont val="Arial"/>
        <family val="2"/>
      </rPr>
      <t>I 2.11</t>
    </r>
    <r>
      <rPr>
        <b/>
        <sz val="12"/>
        <color rgb="FF000000"/>
        <rFont val="Arial"/>
        <family val="2"/>
      </rPr>
      <t xml:space="preserve"> How long has the child spent in custody?</t>
    </r>
  </si>
  <si>
    <t>1-6 months</t>
  </si>
  <si>
    <t>7-12 months</t>
  </si>
  <si>
    <t>More than 12 months</t>
  </si>
  <si>
    <r>
      <rPr>
        <b/>
        <i/>
        <sz val="12"/>
        <color rgb="FF000000"/>
        <rFont val="Arial"/>
        <family val="2"/>
      </rPr>
      <t>I 2.12</t>
    </r>
    <r>
      <rPr>
        <b/>
        <sz val="12"/>
        <color rgb="FF000000"/>
        <rFont val="Arial"/>
        <family val="2"/>
      </rPr>
      <t xml:space="preserve"> How long has the child spent on supervision after release from custody?</t>
    </r>
  </si>
  <si>
    <t>Up to 3 months</t>
  </si>
  <si>
    <t>4-6 months</t>
  </si>
  <si>
    <t>More than 6 months</t>
  </si>
  <si>
    <t>Not yet released from custody</t>
  </si>
  <si>
    <r>
      <rPr>
        <b/>
        <i/>
        <sz val="12"/>
        <color rgb="FF000000"/>
        <rFont val="Arial"/>
        <family val="2"/>
      </rPr>
      <t>I 2.14</t>
    </r>
    <r>
      <rPr>
        <b/>
        <sz val="12"/>
        <color rgb="FF000000"/>
        <rFont val="Arial"/>
        <family val="2"/>
      </rPr>
      <t xml:space="preserve"> Distance of most recent institution from home:</t>
    </r>
  </si>
  <si>
    <t>0-50 miles</t>
  </si>
  <si>
    <t>51-100 miles</t>
  </si>
  <si>
    <t>More than 100 miles</t>
  </si>
  <si>
    <r>
      <rPr>
        <b/>
        <i/>
        <sz val="12"/>
        <color rgb="FF000000"/>
        <rFont val="Arial"/>
        <family val="2"/>
      </rPr>
      <t>I 2.15</t>
    </r>
    <r>
      <rPr>
        <b/>
        <sz val="12"/>
        <color rgb="FF000000"/>
        <rFont val="Arial"/>
        <family val="2"/>
      </rPr>
      <t xml:space="preserve"> How many institutions has the child been in during the current sentence?</t>
    </r>
  </si>
  <si>
    <t>3 or more</t>
  </si>
  <si>
    <r>
      <rPr>
        <b/>
        <i/>
        <sz val="12"/>
        <color rgb="FF000000"/>
        <rFont val="Arial"/>
        <family val="2"/>
      </rPr>
      <t xml:space="preserve">I 2.17 </t>
    </r>
    <r>
      <rPr>
        <b/>
        <sz val="12"/>
        <color rgb="FF000000"/>
        <rFont val="Arial"/>
        <family val="2"/>
      </rPr>
      <t>Was the child's 18th birthday during the custodial phase of the sentence?</t>
    </r>
  </si>
  <si>
    <r>
      <rPr>
        <b/>
        <i/>
        <sz val="12"/>
        <color rgb="FF000000"/>
        <rFont val="Arial"/>
        <family val="2"/>
      </rPr>
      <t xml:space="preserve">I 2.18 </t>
    </r>
    <r>
      <rPr>
        <b/>
        <sz val="12"/>
        <color rgb="FF000000"/>
        <rFont val="Arial"/>
        <family val="2"/>
      </rPr>
      <t>Was the child returned to custody at any point during the sentence?</t>
    </r>
  </si>
  <si>
    <t>Staff</t>
  </si>
  <si>
    <r>
      <rPr>
        <b/>
        <i/>
        <sz val="12"/>
        <color rgb="FF000000"/>
        <rFont val="Arial"/>
        <family val="2"/>
      </rPr>
      <t xml:space="preserve">I 3.1 </t>
    </r>
    <r>
      <rPr>
        <b/>
        <sz val="12"/>
        <color rgb="FF000000"/>
        <rFont val="Arial"/>
        <family val="2"/>
      </rPr>
      <t>Was the case manager interviewed?</t>
    </r>
  </si>
  <si>
    <t>Resettlement Provision</t>
  </si>
  <si>
    <r>
      <rPr>
        <b/>
        <i/>
        <sz val="12"/>
        <color rgb="FF000000"/>
        <rFont val="Arial"/>
        <family val="2"/>
      </rPr>
      <t>RP 1</t>
    </r>
    <r>
      <rPr>
        <b/>
        <sz val="12"/>
        <color rgb="FF000000"/>
        <rFont val="Arial"/>
        <family val="2"/>
      </rPr>
      <t xml:space="preserve"> Was the case MAPPA eligible at any time during the sentence being inspected?</t>
    </r>
  </si>
  <si>
    <r>
      <rPr>
        <b/>
        <i/>
        <sz val="12"/>
        <color rgb="FF000000"/>
        <rFont val="Arial"/>
        <family val="2"/>
      </rPr>
      <t>RP 2</t>
    </r>
    <r>
      <rPr>
        <b/>
        <sz val="12"/>
        <color rgb="FF000000"/>
        <rFont val="Arial"/>
        <family val="2"/>
      </rPr>
      <t xml:space="preserve"> What was the highest MAPPA level at which this case was managed during the sentence being inspected?</t>
    </r>
  </si>
  <si>
    <r>
      <rPr>
        <b/>
        <i/>
        <sz val="12"/>
        <color rgb="FF000000"/>
        <rFont val="Arial"/>
        <family val="2"/>
      </rPr>
      <t>RP 3</t>
    </r>
    <r>
      <rPr>
        <b/>
        <sz val="12"/>
        <color rgb="FF000000"/>
        <rFont val="Arial"/>
        <family val="2"/>
      </rPr>
      <t xml:space="preserve"> Was there evidence of sufficient planning and provision being made for suitable accommodation to be in place for the child’s release?</t>
    </r>
  </si>
  <si>
    <r>
      <rPr>
        <b/>
        <i/>
        <sz val="12"/>
        <color rgb="FF000000"/>
        <rFont val="Arial"/>
        <family val="2"/>
      </rPr>
      <t>RP 4</t>
    </r>
    <r>
      <rPr>
        <b/>
        <sz val="12"/>
        <color rgb="FF000000"/>
        <rFont val="Arial"/>
        <family val="2"/>
      </rPr>
      <t xml:space="preserve"> Was suitable and timely accommodation provision in place for this child upon leaving custody?</t>
    </r>
  </si>
  <si>
    <t>Yes, child already released</t>
  </si>
  <si>
    <t>No, child already released</t>
  </si>
  <si>
    <t>Sufficient work in place to prepare for future release</t>
  </si>
  <si>
    <t>Insufficient work in place to prepare for future release</t>
  </si>
  <si>
    <t>Not required (too early in sentence)</t>
  </si>
  <si>
    <r>
      <rPr>
        <b/>
        <i/>
        <sz val="12"/>
        <color rgb="FF000000"/>
        <rFont val="Arial"/>
        <family val="2"/>
      </rPr>
      <t>RP 5</t>
    </r>
    <r>
      <rPr>
        <b/>
        <sz val="12"/>
        <color rgb="FF000000"/>
        <rFont val="Arial"/>
        <family val="2"/>
      </rPr>
      <t xml:space="preserve"> Was there evidence of sufficient planning and provision being made for suitable ETE arrangements to be in place for the child's release?</t>
    </r>
  </si>
  <si>
    <t>Too early in the sentence to judge</t>
  </si>
  <si>
    <r>
      <rPr>
        <b/>
        <i/>
        <sz val="12"/>
        <color rgb="FF000000"/>
        <rFont val="Arial"/>
        <family val="2"/>
      </rPr>
      <t>RP 6</t>
    </r>
    <r>
      <rPr>
        <b/>
        <sz val="12"/>
        <color rgb="FF000000"/>
        <rFont val="Arial"/>
        <family val="2"/>
      </rPr>
      <t xml:space="preserve"> Was there appropriate ETE provision for this child upon leaving custody?</t>
    </r>
  </si>
  <si>
    <r>
      <rPr>
        <b/>
        <i/>
        <sz val="12"/>
        <color rgb="FF000000"/>
        <rFont val="Arial"/>
        <family val="2"/>
      </rPr>
      <t>RP 7</t>
    </r>
    <r>
      <rPr>
        <b/>
        <sz val="12"/>
        <color rgb="FF000000"/>
        <rFont val="Arial"/>
        <family val="2"/>
      </rPr>
      <t xml:space="preserve"> Was there sufficient evidence of planning and provision being made for suitable healthcare to be in place for the child's release?</t>
    </r>
  </si>
  <si>
    <t xml:space="preserve">No, and should have been </t>
  </si>
  <si>
    <r>
      <rPr>
        <b/>
        <i/>
        <sz val="12"/>
        <color rgb="FF000000"/>
        <rFont val="Arial"/>
        <family val="2"/>
      </rPr>
      <t>RP 8</t>
    </r>
    <r>
      <rPr>
        <b/>
        <sz val="12"/>
        <color rgb="FF000000"/>
        <rFont val="Arial"/>
        <family val="2"/>
      </rPr>
      <t xml:space="preserve"> Was there appropriate healthcare provision for this child upon leaving custody?</t>
    </r>
  </si>
  <si>
    <r>
      <rPr>
        <b/>
        <i/>
        <sz val="12"/>
        <color rgb="FF000000"/>
        <rFont val="Arial"/>
        <family val="2"/>
      </rPr>
      <t>RP 9</t>
    </r>
    <r>
      <rPr>
        <b/>
        <sz val="12"/>
        <color rgb="FF000000"/>
        <rFont val="Arial"/>
        <family val="2"/>
      </rPr>
      <t xml:space="preserve"> Was there evidence of sufficient planning and provision being made for any other required resettlement provision to be in place for the child's release?</t>
    </r>
  </si>
  <si>
    <r>
      <rPr>
        <b/>
        <i/>
        <sz val="12"/>
        <color rgb="FF000000"/>
        <rFont val="Arial"/>
        <family val="2"/>
      </rPr>
      <t>RP 10</t>
    </r>
    <r>
      <rPr>
        <b/>
        <sz val="12"/>
        <color rgb="FF000000"/>
        <rFont val="Arial"/>
        <family val="2"/>
      </rPr>
      <t xml:space="preserve"> Was there appropriate provision of other required resettlement services for this child upon leaving custody?</t>
    </r>
  </si>
  <si>
    <r>
      <rPr>
        <b/>
        <i/>
        <sz val="12"/>
        <color rgb="FF000000"/>
        <rFont val="Arial"/>
        <family val="2"/>
      </rPr>
      <t>RP 11</t>
    </r>
    <r>
      <rPr>
        <b/>
        <sz val="12"/>
        <color rgb="FF000000"/>
        <rFont val="Arial"/>
        <family val="2"/>
      </rPr>
      <t xml:space="preserve"> Was there evidence of sufficient contact between YOT staff, the child and parents or carers prior to the child's release?</t>
    </r>
  </si>
  <si>
    <r>
      <rPr>
        <b/>
        <i/>
        <sz val="12"/>
        <color rgb="FF000000"/>
        <rFont val="Arial"/>
        <family val="2"/>
      </rPr>
      <t>RP 12</t>
    </r>
    <r>
      <rPr>
        <b/>
        <sz val="12"/>
        <color rgb="FF000000"/>
        <rFont val="Arial"/>
        <family val="2"/>
      </rPr>
      <t xml:space="preserve"> Did the resettlement provision pay sufficient attention to keeping the child safe?</t>
    </r>
  </si>
  <si>
    <r>
      <rPr>
        <b/>
        <i/>
        <sz val="12"/>
        <color rgb="FF000000"/>
        <rFont val="Arial"/>
        <family val="2"/>
      </rPr>
      <t>RP 13</t>
    </r>
    <r>
      <rPr>
        <b/>
        <sz val="12"/>
        <color rgb="FF000000"/>
        <rFont val="Arial"/>
        <family val="2"/>
      </rPr>
      <t xml:space="preserve"> Was there sufficient information-sharing and work with the institution or custodial case manager to keep the child safe?</t>
    </r>
  </si>
  <si>
    <r>
      <rPr>
        <b/>
        <i/>
        <sz val="12"/>
        <color rgb="FF000000"/>
        <rFont val="Arial"/>
        <family val="2"/>
      </rPr>
      <t>RP 14a</t>
    </r>
    <r>
      <rPr>
        <b/>
        <sz val="12"/>
        <color rgb="FF000000"/>
        <rFont val="Arial"/>
        <family val="2"/>
      </rPr>
      <t xml:space="preserve"> Did the resettlement provision pay sufficient attention to keeping the other people safe?</t>
    </r>
  </si>
  <si>
    <r>
      <rPr>
        <b/>
        <i/>
        <sz val="12"/>
        <color rgb="FF000000"/>
        <rFont val="Arial"/>
        <family val="2"/>
      </rPr>
      <t>RP 14b</t>
    </r>
    <r>
      <rPr>
        <b/>
        <sz val="12"/>
        <color rgb="FF000000"/>
        <rFont val="Arial"/>
        <family val="2"/>
      </rPr>
      <t xml:space="preserve"> Was there sufficient information-sharing and work with the institution or custodial case manager to keep the other people safe?</t>
    </r>
  </si>
  <si>
    <r>
      <rPr>
        <b/>
        <i/>
        <sz val="12"/>
        <color rgb="FF000000"/>
        <rFont val="Arial"/>
        <family val="2"/>
      </rPr>
      <t>RP 15</t>
    </r>
    <r>
      <rPr>
        <b/>
        <sz val="12"/>
        <color rgb="FF000000"/>
        <rFont val="Arial"/>
        <family val="2"/>
      </rPr>
      <t xml:space="preserve"> Did the resettlement provision address the needs of victims?</t>
    </r>
  </si>
  <si>
    <t>RP 16 Was sufficient attention paid to meeting the child's diversity needs in resettlement provision?</t>
  </si>
  <si>
    <t>Domain 2 - Case Manager Interview</t>
  </si>
  <si>
    <t>O 1 Was there effective management oversight in this case?</t>
  </si>
  <si>
    <r>
      <rPr>
        <b/>
        <i/>
        <sz val="12"/>
        <color theme="1"/>
        <rFont val="Arial"/>
        <family val="2"/>
      </rPr>
      <t>O 1.1</t>
    </r>
    <r>
      <rPr>
        <b/>
        <sz val="12"/>
        <color theme="1"/>
        <rFont val="Arial"/>
        <family val="2"/>
      </rPr>
      <t xml:space="preserve"> Have you received effective management oversight in this case?</t>
    </r>
  </si>
  <si>
    <t>No, I didn't need management oversight</t>
  </si>
  <si>
    <t>No, and I would have appreciated management oversight</t>
  </si>
  <si>
    <t>Case manager not interviewed</t>
  </si>
  <si>
    <r>
      <rPr>
        <b/>
        <i/>
        <sz val="12"/>
        <color theme="1"/>
        <rFont val="Arial"/>
        <family val="2"/>
      </rPr>
      <t>O 1.2</t>
    </r>
    <r>
      <rPr>
        <b/>
        <sz val="12"/>
        <color theme="1"/>
        <rFont val="Arial"/>
        <family val="2"/>
      </rPr>
      <t xml:space="preserve"> In the opinion of the inspector, does management oversight meet the needs of the case?</t>
    </r>
  </si>
  <si>
    <t>Inadequate management oversight</t>
  </si>
  <si>
    <t>No management oversight required</t>
  </si>
  <si>
    <t>O 2 Is there access to appropriate services to support desistance, safety and wellbeing and risk of harm?</t>
  </si>
  <si>
    <r>
      <rPr>
        <b/>
        <i/>
        <sz val="12"/>
        <color theme="1"/>
        <rFont val="Arial"/>
        <family val="2"/>
      </rPr>
      <t>O 2.1</t>
    </r>
    <r>
      <rPr>
        <b/>
        <sz val="12"/>
        <color theme="1"/>
        <rFont val="Arial"/>
        <family val="2"/>
      </rPr>
      <t xml:space="preserve"> Did you have access to the services needed to support desistance in this case?</t>
    </r>
  </si>
  <si>
    <t>No, there were gaps in available services</t>
  </si>
  <si>
    <t>No services required to support desistance</t>
  </si>
  <si>
    <r>
      <rPr>
        <b/>
        <i/>
        <sz val="12"/>
        <color theme="1"/>
        <rFont val="Arial"/>
        <family val="2"/>
      </rPr>
      <t>O 2.2</t>
    </r>
    <r>
      <rPr>
        <b/>
        <sz val="12"/>
        <color theme="1"/>
        <rFont val="Arial"/>
        <family val="2"/>
      </rPr>
      <t xml:space="preserve"> Did you have access to the services needed to support safety and wellbeing in this case?</t>
    </r>
  </si>
  <si>
    <t>No services required to support safety and wellbeing</t>
  </si>
  <si>
    <r>
      <rPr>
        <b/>
        <i/>
        <sz val="12"/>
        <color theme="1"/>
        <rFont val="Arial"/>
        <family val="2"/>
      </rPr>
      <t>O 2.3</t>
    </r>
    <r>
      <rPr>
        <b/>
        <sz val="12"/>
        <color theme="1"/>
        <rFont val="Arial"/>
        <family val="2"/>
      </rPr>
      <t xml:space="preserve"> Did you have access to the services needed to support the management of risk of harm in this case?</t>
    </r>
  </si>
  <si>
    <t>No services required to support management of risk of harm</t>
  </si>
  <si>
    <r>
      <rPr>
        <b/>
        <i/>
        <sz val="12"/>
        <color theme="1"/>
        <rFont val="Arial"/>
        <family val="2"/>
      </rPr>
      <t>O 3.1</t>
    </r>
    <r>
      <rPr>
        <b/>
        <sz val="12"/>
        <color theme="1"/>
        <rFont val="Arial"/>
        <family val="2"/>
      </rPr>
      <t xml:space="preserve"> In the opinion of the inspector, does the case manager have access to the services needed to support desistance in this case?</t>
    </r>
  </si>
  <si>
    <r>
      <rPr>
        <b/>
        <i/>
        <sz val="12"/>
        <color theme="1"/>
        <rFont val="Arial"/>
        <family val="2"/>
      </rPr>
      <t>O 3.2</t>
    </r>
    <r>
      <rPr>
        <b/>
        <sz val="12"/>
        <color theme="1"/>
        <rFont val="Arial"/>
        <family val="2"/>
      </rPr>
      <t xml:space="preserve"> In the opinion of the inspector, does the case manager have access to the services needed to support safety and wellbeing in this case?</t>
    </r>
  </si>
  <si>
    <r>
      <rPr>
        <b/>
        <i/>
        <sz val="12"/>
        <color theme="1"/>
        <rFont val="Arial"/>
        <family val="2"/>
      </rPr>
      <t>O 3.3</t>
    </r>
    <r>
      <rPr>
        <b/>
        <sz val="12"/>
        <color theme="1"/>
        <rFont val="Arial"/>
        <family val="2"/>
      </rPr>
      <t xml:space="preserve"> In the opinion of the inspector, does the case manager have access to the services needed to support the management of risk of harm in this case?</t>
    </r>
  </si>
  <si>
    <t>Domain 3 - Case Manager Interview</t>
  </si>
  <si>
    <t>O1 Was there effective management oversight in this case?</t>
  </si>
  <si>
    <r>
      <rPr>
        <b/>
        <i/>
        <sz val="12"/>
        <color rgb="FF000000"/>
        <rFont val="Arial"/>
        <family val="2"/>
      </rPr>
      <t>O 1.1</t>
    </r>
    <r>
      <rPr>
        <b/>
        <sz val="12"/>
        <color rgb="FF000000"/>
        <rFont val="Arial"/>
        <family val="2"/>
      </rPr>
      <t xml:space="preserve"> Have you received effective management oversight in this case?</t>
    </r>
  </si>
  <si>
    <r>
      <rPr>
        <b/>
        <i/>
        <sz val="12"/>
        <color rgb="FF000000"/>
        <rFont val="Arial"/>
        <family val="2"/>
      </rPr>
      <t>O 1.2</t>
    </r>
    <r>
      <rPr>
        <b/>
        <sz val="12"/>
        <color rgb="FF000000"/>
        <rFont val="Arial"/>
        <family val="2"/>
      </rPr>
      <t xml:space="preserve"> In the opinion of the inspector, does management oversight meet the needs of the case?</t>
    </r>
  </si>
  <si>
    <r>
      <rPr>
        <b/>
        <i/>
        <sz val="12"/>
        <color rgb="FF000000"/>
        <rFont val="Arial"/>
        <family val="2"/>
      </rPr>
      <t>O 2.1</t>
    </r>
    <r>
      <rPr>
        <b/>
        <sz val="12"/>
        <color rgb="FF000000"/>
        <rFont val="Arial"/>
        <family val="2"/>
      </rPr>
      <t xml:space="preserve"> Did you have access to the services needed to support desistance in this case?</t>
    </r>
  </si>
  <si>
    <r>
      <rPr>
        <b/>
        <i/>
        <sz val="12"/>
        <color rgb="FF000000"/>
        <rFont val="Arial"/>
        <family val="2"/>
      </rPr>
      <t>O 2.2</t>
    </r>
    <r>
      <rPr>
        <b/>
        <sz val="12"/>
        <color rgb="FF000000"/>
        <rFont val="Arial"/>
        <family val="2"/>
      </rPr>
      <t xml:space="preserve"> Did you have access to the services needed to support safety and wellbeing in this case?</t>
    </r>
  </si>
  <si>
    <r>
      <rPr>
        <b/>
        <i/>
        <sz val="12"/>
        <color rgb="FF000000"/>
        <rFont val="Arial"/>
        <family val="2"/>
      </rPr>
      <t>O 2.3</t>
    </r>
    <r>
      <rPr>
        <b/>
        <sz val="12"/>
        <color rgb="FF000000"/>
        <rFont val="Arial"/>
        <family val="2"/>
      </rPr>
      <t xml:space="preserve"> Did you have access to the services needed to support the management of risk of harm in this case?</t>
    </r>
  </si>
  <si>
    <r>
      <rPr>
        <b/>
        <i/>
        <sz val="12"/>
        <color rgb="FF000000"/>
        <rFont val="Arial"/>
        <family val="2"/>
      </rPr>
      <t>O 3.1</t>
    </r>
    <r>
      <rPr>
        <b/>
        <sz val="12"/>
        <color rgb="FF000000"/>
        <rFont val="Arial"/>
        <family val="2"/>
      </rPr>
      <t xml:space="preserve"> In the opinion of the inspector, does the case manager have access to the services needed to support desistance in this case?</t>
    </r>
  </si>
  <si>
    <r>
      <rPr>
        <b/>
        <i/>
        <sz val="12"/>
        <color rgb="FF000000"/>
        <rFont val="Arial"/>
        <family val="2"/>
      </rPr>
      <t>O 3.2</t>
    </r>
    <r>
      <rPr>
        <b/>
        <sz val="12"/>
        <color rgb="FF000000"/>
        <rFont val="Arial"/>
        <family val="2"/>
      </rPr>
      <t xml:space="preserve"> In the opinion of the inspector, does the case manager have access to the services needed to support safety and wellbeing in this case?</t>
    </r>
  </si>
  <si>
    <r>
      <rPr>
        <b/>
        <i/>
        <sz val="12"/>
        <color rgb="FF000000"/>
        <rFont val="Arial"/>
        <family val="2"/>
      </rPr>
      <t>O 3.3</t>
    </r>
    <r>
      <rPr>
        <b/>
        <sz val="12"/>
        <color rgb="FF000000"/>
        <rFont val="Arial"/>
        <family val="2"/>
      </rPr>
      <t xml:space="preserve"> In the opinion of the inspector, does the case manager have access to the services needed to support the management of risk of harm in this case?</t>
    </r>
  </si>
  <si>
    <t>Resettlement - Case Manager Interview</t>
  </si>
  <si>
    <r>
      <rPr>
        <b/>
        <i/>
        <sz val="12"/>
        <color theme="1"/>
        <rFont val="Arial"/>
        <family val="2"/>
      </rPr>
      <t>O 4.1</t>
    </r>
    <r>
      <rPr>
        <b/>
        <sz val="12"/>
        <color theme="1"/>
        <rFont val="Arial"/>
        <family val="2"/>
      </rPr>
      <t xml:space="preserve"> Has the case manager been specifically trained to assess, identify, plan for and respond to each child's resettlement needs?</t>
    </r>
  </si>
  <si>
    <t>This data is obtained from an anonymous pre-inspection survey of YOT staff</t>
  </si>
  <si>
    <t>Youth Inspection - Staff Survey</t>
  </si>
  <si>
    <t>Number of responses</t>
  </si>
  <si>
    <t>Complete</t>
  </si>
  <si>
    <t>Partial</t>
  </si>
  <si>
    <t>Governance and Leadership</t>
  </si>
  <si>
    <t>1. How well do you understand the current YOT vision and strategy?</t>
  </si>
  <si>
    <t>Very well</t>
  </si>
  <si>
    <t>Quite well</t>
  </si>
  <si>
    <t>Not so well</t>
  </si>
  <si>
    <t>Not at all well</t>
  </si>
  <si>
    <t>2. How well do you understand your roles and responsibilities in the YOT partnership arrangements?</t>
  </si>
  <si>
    <t>3. Are you sufficiently aware of the activities of the management board?</t>
  </si>
  <si>
    <t>Very aware</t>
  </si>
  <si>
    <t>Quite aware</t>
  </si>
  <si>
    <t>Not very aware</t>
  </si>
  <si>
    <t>Not at all aware</t>
  </si>
  <si>
    <t>4. Are you sufficiently updated on strategic issues such as budget/legislation/staffing issues?</t>
  </si>
  <si>
    <t>Fully updated</t>
  </si>
  <si>
    <t>Mostly updated</t>
  </si>
  <si>
    <t>Occasionally updated</t>
  </si>
  <si>
    <t>Not at all updated</t>
  </si>
  <si>
    <t>5. Are you able to provide ideas and challenge to your managers?</t>
  </si>
  <si>
    <t>Often</t>
  </si>
  <si>
    <t>Sometimes</t>
  </si>
  <si>
    <t>Rarely</t>
  </si>
  <si>
    <t>Never</t>
  </si>
  <si>
    <t xml:space="preserve">6. Do you have a manageable caseload [for case holders] or workload [for others]? </t>
  </si>
  <si>
    <t>No, too high</t>
  </si>
  <si>
    <t>No, too low</t>
  </si>
  <si>
    <t>7. Does the YOT motivate you to deliver high quality services?</t>
  </si>
  <si>
    <t>To a great extent</t>
  </si>
  <si>
    <t>To some extent</t>
  </si>
  <si>
    <t>8. Do you feel sufficiently experienced and qualified to manage your cases (including cases that are medium or high-risk of harm to others and/or safety and wellbeing)?</t>
  </si>
  <si>
    <t>Not relevant to my role</t>
  </si>
  <si>
    <r>
      <t xml:space="preserve">9. How would you rate the </t>
    </r>
    <r>
      <rPr>
        <b/>
        <u/>
        <sz val="12"/>
        <color theme="1"/>
        <rFont val="Arial"/>
        <family val="2"/>
      </rPr>
      <t>frequency</t>
    </r>
    <r>
      <rPr>
        <b/>
        <sz val="12"/>
        <color theme="1"/>
        <rFont val="Arial"/>
        <family val="2"/>
      </rPr>
      <t xml:space="preserve"> of supervision and support you receive from your manager?</t>
    </r>
  </si>
  <si>
    <t>Too frequent</t>
  </si>
  <si>
    <t>Just right</t>
  </si>
  <si>
    <t>Not frequent enough</t>
  </si>
  <si>
    <r>
      <t xml:space="preserve">10. How would you rate the </t>
    </r>
    <r>
      <rPr>
        <b/>
        <u/>
        <sz val="12"/>
        <color theme="1"/>
        <rFont val="Arial"/>
        <family val="2"/>
      </rPr>
      <t>quality</t>
    </r>
    <r>
      <rPr>
        <b/>
        <sz val="12"/>
        <color theme="1"/>
        <rFont val="Arial"/>
        <family val="2"/>
      </rPr>
      <t xml:space="preserve"> of supervision and support you receive from your manager?</t>
    </r>
  </si>
  <si>
    <t>Very good</t>
  </si>
  <si>
    <t>Quite good</t>
  </si>
  <si>
    <t>Not so good</t>
  </si>
  <si>
    <t>Not at all good</t>
  </si>
  <si>
    <t>11. Have you got the skills and knowledge you need to undertake your role in the YOT?</t>
  </si>
  <si>
    <t>Fully</t>
  </si>
  <si>
    <t>Mostly</t>
  </si>
  <si>
    <t>Partially</t>
  </si>
  <si>
    <t>12. If you work with children in custody have you had training specifically for that role?</t>
  </si>
  <si>
    <t xml:space="preserve">No </t>
  </si>
  <si>
    <t>13. Is exceptional work recognised?</t>
  </si>
  <si>
    <t>Always</t>
  </si>
  <si>
    <t>Don't know</t>
  </si>
  <si>
    <t>14. How well are your training and development needs met?</t>
  </si>
  <si>
    <t>Fully met</t>
  </si>
  <si>
    <t>Mostly met</t>
  </si>
  <si>
    <t>Partially met</t>
  </si>
  <si>
    <t>Not at all met</t>
  </si>
  <si>
    <t>15. How valuable was your most recent annual appraisal?</t>
  </si>
  <si>
    <t>Very valuable</t>
  </si>
  <si>
    <t>Quite valuable</t>
  </si>
  <si>
    <t>Not that valuable</t>
  </si>
  <si>
    <t>Not at all valuable</t>
  </si>
  <si>
    <t>Not had one yet (but should have)</t>
  </si>
  <si>
    <t>Not had one yet (first one not yet due)</t>
  </si>
  <si>
    <t>16. Are you asked about your views about working for your YOT, through an internal survey or staff committee for example?</t>
  </si>
  <si>
    <t>17. How well are the views of staff listened to and acted on by your YOT?</t>
  </si>
  <si>
    <t>Not that well</t>
  </si>
  <si>
    <t>18. How well are your individual diversity needs recognised and responded to?</t>
  </si>
  <si>
    <t>I don't have any individual diversity needs</t>
  </si>
  <si>
    <t>Partnership and Services</t>
  </si>
  <si>
    <t>19. Do you have sufficient access to the services, interventions and partnership resources you need to work with children?</t>
  </si>
  <si>
    <t>21. How well do you understand the policies and procedures that apply to your role?</t>
  </si>
  <si>
    <t>Not very well</t>
  </si>
  <si>
    <t>22. Do you know how to access services from partners and providers?</t>
  </si>
  <si>
    <t>23. Does the environment where you deliver services to children meet the needs of the children?</t>
  </si>
  <si>
    <t>24. Is the environment where you deliver services to children safe for staff and children?</t>
  </si>
  <si>
    <t>25. How well does the IT available to you (e.g. laptops, wifi, remote access, case management system,) help you deliver quality services?</t>
  </si>
  <si>
    <t>This data is obtained from an anonymous pre-inspection survey of YOT volunteers</t>
  </si>
  <si>
    <t>Youth Inspection - Vounteer Survey</t>
  </si>
  <si>
    <t>2. How well are you kept updated about the work of the Youth Offending Team?</t>
  </si>
  <si>
    <t>3. Do you feel satisfied with the amount of volunteer work you undertake?</t>
  </si>
  <si>
    <t>No, too little</t>
  </si>
  <si>
    <t>No, too much</t>
  </si>
  <si>
    <r>
      <t xml:space="preserve">4. How would you rate the training you received </t>
    </r>
    <r>
      <rPr>
        <b/>
        <u/>
        <sz val="12"/>
        <color theme="1"/>
        <rFont val="Arial"/>
        <family val="2"/>
      </rPr>
      <t>before</t>
    </r>
    <r>
      <rPr>
        <b/>
        <sz val="12"/>
        <color theme="1"/>
        <rFont val="Arial"/>
        <family val="2"/>
      </rPr>
      <t xml:space="preserve"> you started your volunteer role?</t>
    </r>
  </si>
  <si>
    <t>5. How would you rate the quality of the support you receive to do your volunteer role?</t>
  </si>
  <si>
    <r>
      <t xml:space="preserve">6. How would you rate </t>
    </r>
    <r>
      <rPr>
        <b/>
        <u/>
        <sz val="12"/>
        <color theme="1"/>
        <rFont val="Arial"/>
        <family val="2"/>
      </rPr>
      <t>ongoing</t>
    </r>
    <r>
      <rPr>
        <b/>
        <sz val="12"/>
        <color theme="1"/>
        <rFont val="Arial"/>
        <family val="2"/>
      </rPr>
      <t xml:space="preserve"> training you receive to meet your needs?</t>
    </r>
  </si>
  <si>
    <t xml:space="preserve">7. Are you asked about your views about volunteering for your YOT, through an internal survey for example? </t>
  </si>
  <si>
    <t>8. How well are your individual diversity needs recognised and responded to?</t>
  </si>
  <si>
    <t>I don't have any diversity needs</t>
  </si>
  <si>
    <t>9. Does the YOT motivate you to fulfil your role as a volunteer?</t>
  </si>
  <si>
    <t>Partnerships and Services</t>
  </si>
  <si>
    <t>10. Does the Youth Offending Team have the right services to help keep children out of trouble?</t>
  </si>
  <si>
    <t>12. Do you have access to the right resources to help you fulfil your role as a volunteer?</t>
  </si>
  <si>
    <t>Information and Facilities</t>
  </si>
  <si>
    <t>13. Does the environment where you deliver services to children meet the needs of the children?</t>
  </si>
  <si>
    <t>14. Is the environment where you deliver services to children safe for staff, volunteers and children?</t>
  </si>
  <si>
    <t>Response ID</t>
  </si>
  <si>
    <t>Status</t>
  </si>
  <si>
    <t>Name of the Youth Offending Team being inspection:</t>
  </si>
  <si>
    <t>How well do you understand the current YOT vision and strategy?</t>
  </si>
  <si>
    <t>How well do you understand your roles and responsibilities in the YOT partnership arrangements?</t>
  </si>
  <si>
    <t>Are you sufficiently aware of the activities of the management board?</t>
  </si>
  <si>
    <t>Are you sufficiently updated on strategic issues such as budget/legislation/staffing issues?</t>
  </si>
  <si>
    <t>Are you able to provide ideas and challenge to your managers?</t>
  </si>
  <si>
    <t xml:space="preserve">Do you have a manageable caseload [for case holders] or workload [for others]? </t>
  </si>
  <si>
    <t>Does the YOT motivate you to deliver high quality services?</t>
  </si>
  <si>
    <t>Do you feel sufficiently experienced and qualified to manage your cases (including cases that are medium or high-risk of harm to others and/or safety and wellbeing)?</t>
  </si>
  <si>
    <t>How would you rate the frequency of supervision and support you receive from your manager?</t>
  </si>
  <si>
    <t>How would you rate the quality of the supervision and support you receive from your manager?</t>
  </si>
  <si>
    <t>Have you got the skills and knowledge you need to undertake your role in the YOT?</t>
  </si>
  <si>
    <t>If you work with children in custody have you had training specifically for that role?</t>
  </si>
  <si>
    <t>Is exceptional work recognised?</t>
  </si>
  <si>
    <t>How well are your training and development needs met?</t>
  </si>
  <si>
    <t>How valuable was your most recent annual appraisal?</t>
  </si>
  <si>
    <t xml:space="preserve">Are you asked about your views about working for your YOT, through an internal survey or staff committee for example? </t>
  </si>
  <si>
    <t xml:space="preserve">How well are the views of staff listened to and acted on by your YOT? </t>
  </si>
  <si>
    <t>How well are your individual diversity needs recognised and responded to?</t>
  </si>
  <si>
    <t xml:space="preserve">Do you have sufficient access to the services, interventions and partnership resources you need to work with children? </t>
  </si>
  <si>
    <t>Please explain any gaps in available services, interventions and partnership resources you need to work with children:</t>
  </si>
  <si>
    <t>How well do you understand the policies and procedures that apply to your role?</t>
  </si>
  <si>
    <t>Do you know how to access services from partners and providers?</t>
  </si>
  <si>
    <t xml:space="preserve">Does the environment where you deliver services to children meet the needs of the children? </t>
  </si>
  <si>
    <t xml:space="preserve">Is the environment where you deliver services to children safe for staff and children? </t>
  </si>
  <si>
    <t xml:space="preserve">How well does the IT available to you (e.g. laptops, wifi, remote access, case management system,) help you deliver quality services? </t>
  </si>
  <si>
    <t>Please also tell us about anything your YOT is particularly good at:</t>
  </si>
  <si>
    <t>Please tell us about anything that you think could be done better in your YOT:</t>
  </si>
  <si>
    <t>Yes, post-court cases:Do you hold overall case responsibility for individual cases? (tick all that apply)</t>
  </si>
  <si>
    <t>Yes, out-of-court cases:Do you hold overall case responsibility for individual cases? (tick all that apply)</t>
  </si>
  <si>
    <t>Yes, resettlement cases:Do you hold overall case responsibility for individual cases? (tick all that apply)</t>
  </si>
  <si>
    <t>No, I don't have case holding responsibility:Do you hold overall case responsibility for individual cases? (tick all that apply)</t>
  </si>
  <si>
    <t>Administrative or support staff:What is your main role in the YOT (tick all that apply):</t>
  </si>
  <si>
    <t>Victim or restorative justice worker:What is your main role in the YOT (tick all that apply):</t>
  </si>
  <si>
    <t>Manager:What is your main role in the YOT (tick all that apply):</t>
  </si>
  <si>
    <t>Case Manager:What is your main role in the YOT (tick all that apply):</t>
  </si>
  <si>
    <t>Seconded staff (probation, police, education, health):What is your main role in the YOT (tick all that apply):</t>
  </si>
  <si>
    <t>Other:What is your main role in the YOT (tick all that apply):</t>
  </si>
  <si>
    <t>How long have you been working at this YOT?</t>
  </si>
  <si>
    <t>Gender:</t>
  </si>
  <si>
    <t>What is your ethnicity?</t>
  </si>
  <si>
    <t>What is your working pattern?</t>
  </si>
  <si>
    <t>Blackburn with Darwen</t>
  </si>
  <si>
    <t>There are no current gaps with services, interventions or partnership resources with regards to working with young people</t>
  </si>
  <si>
    <t>The YOT are very good at supporting young people to access various constructive activities within the borough e.g.  YOT Officer attending with young person and financial support for young person during their Order.  Additionally as part of exit strategy YOT will encourage young person to maintain positive activities.</t>
  </si>
  <si>
    <t>Yes, post-court cases</t>
  </si>
  <si>
    <t>Yes, out-of-court cases</t>
  </si>
  <si>
    <t>Yes, resettlement cases</t>
  </si>
  <si>
    <t>Case Manager</t>
  </si>
  <si>
    <t>More than five years</t>
  </si>
  <si>
    <t>Prefer not to say</t>
  </si>
  <si>
    <t>Full time</t>
  </si>
  <si>
    <t>none</t>
  </si>
  <si>
    <t>I feel the YJS is particularly good at working with partner agencies which benefits the young person whom we are working with.</t>
  </si>
  <si>
    <t xml:space="preserve">nothing that springs to mind </t>
  </si>
  <si>
    <t>31 - 40</t>
  </si>
  <si>
    <t>White: English/Welsh/Scottish/Northern Irish/Irish/Gypsy or Irish traveller/ other white background</t>
  </si>
  <si>
    <t>No, I don't have case holding responsibility</t>
  </si>
  <si>
    <t>3 - 5 years</t>
  </si>
  <si>
    <t>41 - 50</t>
  </si>
  <si>
    <t>Using a child first approach Working in a trauma informed way with children &amp; young people Children &amp; young people being fully involved in and with developing meaningful intervention plans Listening to the voice of the child and acting on 'you said. we did' via participation to meet the needs of children &amp; young people Listening and incorporating parents/carers voice within assessment and intervention process</t>
  </si>
  <si>
    <t>Victim or restorative justice worker</t>
  </si>
  <si>
    <t>51 - 60</t>
  </si>
  <si>
    <t>N/A</t>
  </si>
  <si>
    <t xml:space="preserve">Joint working across a number of teams and keeping up-to-date with relevant information. The team work to a high standard and always put the young person first in everything they do. </t>
  </si>
  <si>
    <t>Seconded staff (probation, police, education, health)</t>
  </si>
  <si>
    <t>Part time</t>
  </si>
  <si>
    <t>There is a large focus on supporting our post-16 cases in to training or further education. Not so much in gaining basic entry level employment, which many are far better suited towards</t>
  </si>
  <si>
    <t>We work with a trauma informed and child first manner, with management having invested heavily in training events and integrating those approaches into our processes. We are a small YOT which is very well integrated into children's services. We co-work many of the more complex cases, which often aids the relationship building with YPs and eases the higher intensity workload that often accompanies difficult cases.</t>
  </si>
  <si>
    <t>1 -2 years</t>
  </si>
  <si>
    <t xml:space="preserve">My work is primarily with victims and whilst there are some services which offer support to young victims, that support isn't automatically there for them as it would be for a child open to the youth justice service or childrens social care. One of our team's strengths is that we have good communication lines and strong relationships with teams within the Borough, especially Childrens Social Care, local agencies and partners.  This enables us to offer a service or access a service for victims, should they give their permission for us to make a referral.  However, I would like to see more services available for all children as they can quite often have slipped under the radar simply because they haven't been noticed until they become a victim.    </t>
  </si>
  <si>
    <t xml:space="preserve"> We have measures in place to ensure that the work we carry out is quality assured.   We ensure that all victims have a voice withing the youth justice service unless they decline to have contact with us or we are unable to find their contact details.  ( these are few and far between).  We encourage children to be responsible to help them move forward positively and put the past behind them.  We aim to protect children from harm and build on their strengths to support them in their development towards a bright future.  We see children and their circumstances individually and tailor make our programmes to suit them.  Our management are committed to keeping abreast of up to date research and promote training in all aspects to help us develop as a team but also develop individually.  This in turn helps us to become better practitioners for the children and families who we support.  Our Service manager is forward thinking and promotes unity within our team;  we are able to have healthy discussions and he is in touch with everyone individually.  Our manager leads by example and in my opinion, if it's right at the top then this "good" filters down to everyone.   He is supportive of his managers and staff.  Our Area Team Managers, offer great support to the team and are always available should we need to call on them.   They guide and ensure we keep our children safe as well as encouraging us to work creatively with them.  This has been a long established team and over the past few years we have welcomed new members.  They have brought a different style of working and it has been refreshing to learn from them.  I think we have a unique blend of experience in many different fields in which we can share and learn from each other.  I feel we all have the same ethos and that is to get the best for children families and victims when they enter our service.  Our managers want this to be the best service and are continuously working towards improvement in every area. Practitioners too, want the same thing and whilst we come with different perspectives depending on our roles this healthy discussion leads us to positive outcomes.  We are all passionate about our work and hopefully this shines through. </t>
  </si>
  <si>
    <t xml:space="preserve">I think many of us would love a building just for the Youth Justice Service, which would be run as a more therapeutic environment.  Research shows how children from troubled backgrounds benefit from a warm environment, a place which feels safe and nurturing.   We are always trying to move with the times and learn from others it is good to recognise that things change and we have to adapt so our service is a continuing work in progress.  I am happy that we aren't complacent. </t>
  </si>
  <si>
    <t>60+</t>
  </si>
  <si>
    <t xml:space="preserve">Accessing appropriate education placements were young people have struggled to cope in mainstream. </t>
  </si>
  <si>
    <t xml:space="preserve">providing training and making sure we are upto date  communication  support and supervision  Allowing flexibility in terms of mixed working which i feel has  not only benefited me personally but also made me more organised and focused in terms of managing my work providing diverse experience </t>
  </si>
  <si>
    <t>I am happy in my role and how things are at the moment</t>
  </si>
  <si>
    <t xml:space="preserve">There are national shortages of suitable accommodation placements for the most risky / complex cases and similarly there can be long waiting times for eg CAMHS , ADHD Services etc, in an ideal world these resources would be available and there would be more provision. </t>
  </si>
  <si>
    <t xml:space="preserve">All staff are trauma informed practitioners with qualifications to demonstrate the same, there is a clear Child-First ethos with the values and aims of our organisation being understood by all. We enjoy excellent partnerships and close working ties with Courts, police, local partners and we ensure training is made available for staff who need input in certain areas. We have good prevention offers, well-informed court duty officers and our policies and procedures are understood and available to all on IT systems. The team spirit is good and there is a professional but relaxed approach in team meetings, briefings etc - I would like to think the team find managers approachable supportive and helpful. </t>
  </si>
  <si>
    <t xml:space="preserve">I cannot see any major issues that need to be improved. I suppose we are fortunate as a relatively small team that we can quickly discuss and resolve issues as they arise. </t>
  </si>
  <si>
    <t>Manager</t>
  </si>
  <si>
    <t>Taking a child first approach in all aspects of work; supporting one another as a team; Actively listening to the voice of the child to shape everyday working e.g. YP plays a vital role in developing intervention plans; Excellent resources available for interventions with young people; Excellent multi-agency working; Support always available from management team, who have a wide array of experience &amp; expertise in the sector; Great opportunities for training and development; Always looking at ways to expand and improve on our offer to children &amp; young people.</t>
  </si>
  <si>
    <t>Less than one year</t>
  </si>
  <si>
    <t>Childview system - CACI are slow to keep pace with changes in youth justice or has different teminology that doesn't equate to what might be required or requires duplication of Assets which is tedious.</t>
  </si>
  <si>
    <t>n/a</t>
  </si>
  <si>
    <t xml:space="preserve">The work we do with young people is very child first focused.  We are trailblazers for health clinic and problem solving court.  We have recognition of our work with a gold award in Investors in Children having received this award 10 years running.  We have also achieved the SEND lead award with Child First Commendation.  The YJB has also recognised our work around GRT (Gypsy Roma Travellers) young people as good practice.  Referral Order panel works well with our volunteers who have been awarded a volunteer award for their services to our RO panel.  </t>
  </si>
  <si>
    <t xml:space="preserve">There is always room for improvement and we identify areas for improvement through our QA audits and performance report.  </t>
  </si>
  <si>
    <t>Administrative or support staff</t>
  </si>
  <si>
    <t xml:space="preserve">Working relationships with other organisations, particularly with the police. I feel this enhances the knowledge of officers and better equips them when dealing with children. The passion and enthusiasm for a child first approach by BwD YJS helps officers to better understand some types of behaviours in children. </t>
  </si>
  <si>
    <t>Total</t>
  </si>
  <si>
    <t>Error</t>
  </si>
  <si>
    <t>What is the name of your Youth Offending Team?</t>
  </si>
  <si>
    <t>Referral order panel member:Which voluntary role(s) do you undertake?</t>
  </si>
  <si>
    <t>Appropriate Adult:Which voluntary role(s) do you undertake?</t>
  </si>
  <si>
    <t>Mentor:Which voluntary role(s) do you undertake?</t>
  </si>
  <si>
    <t>Reparation worker:Which voluntary role(s) do you undertake?</t>
  </si>
  <si>
    <t>Other - please specify:Which voluntary role(s) do you undertake?</t>
  </si>
  <si>
    <t>Other - Please specify:Which voluntary role(s) do you undertake?</t>
  </si>
  <si>
    <t>How well are you kept updated about the work of the Youth Offending Team?</t>
  </si>
  <si>
    <t>Do you feel satisfied with the amount of volunteer work you undertake?</t>
  </si>
  <si>
    <t>How would you rate the training you received before you started your volunteer role?</t>
  </si>
  <si>
    <t>How would you rate the quality of the support you receive to do your volunteer role?</t>
  </si>
  <si>
    <t>How would you rate ongoing training you receive to meet your needs?</t>
  </si>
  <si>
    <t xml:space="preserve">Are you asked about your views about volunteering for your YOT, through an internal survey for example? </t>
  </si>
  <si>
    <t>Does the YOT motivate you to fulfil your role as a volunteer?</t>
  </si>
  <si>
    <t>Does the Youth Offending Team have the right services to help keep children out of trouble?</t>
  </si>
  <si>
    <t>Please explain any gaps in available services to help keep children out of trouble:</t>
  </si>
  <si>
    <t>Do you have access to the right resources to help you fulfil your role as a volunteer?</t>
  </si>
  <si>
    <t>Does the environment where you deliver services to children meet the needs of the children?</t>
  </si>
  <si>
    <t>Is the environment where you deliver services to children safe for staff, volunteers and children?</t>
  </si>
  <si>
    <t>How long have you been a volunteer with this YOT?</t>
  </si>
  <si>
    <t>What is your employment status?</t>
  </si>
  <si>
    <t>Referral order panel member</t>
  </si>
  <si>
    <t>Full updated</t>
  </si>
  <si>
    <t xml:space="preserve">The YOT, have always been approachable, they advise, and assist volunteers in any circumstances that may arise. The YOT have always supported me in all aspects of my panel work.    </t>
  </si>
  <si>
    <t>Retired</t>
  </si>
  <si>
    <t>Feedback</t>
  </si>
  <si>
    <t>Asian/Asian British: Indian/Pakistani/Bangladeshi/Chinese/any other Asian background</t>
  </si>
  <si>
    <t>Full time work</t>
  </si>
  <si>
    <t>Information about changes in my role or new information regarding panels</t>
  </si>
  <si>
    <t xml:space="preserve">More options available for RJ  focused towards education or employment </t>
  </si>
  <si>
    <t xml:space="preserve">My YOT is outstandingly good at achieving the right outcomes for the children they encounter. And the support for Volunteers is consistent. I have been volunteering for over 15 years and have never had any reason to complain about the YOT. </t>
  </si>
  <si>
    <t>There is nothing I can think of. They are outstanding.</t>
  </si>
  <si>
    <t>Unemployed</t>
  </si>
  <si>
    <t xml:space="preserve">at times it feels as though there are not enough support services available </t>
  </si>
  <si>
    <t>engaging and building a relationship with young people</t>
  </si>
  <si>
    <t xml:space="preserve">Delivering a safe and secure environment..great training and mentors are available 24/7 .. regular updates and information of any changes </t>
  </si>
  <si>
    <t>Nothing comes to mind</t>
  </si>
  <si>
    <t xml:space="preserve">I think we should start some sort of project for cemetery cleaning and maintaining graves. Perhaps more suitable to an older youth. I also think as a volunteer we should be able to participate and observe with any projects undertaken for reparation hours. Due to the relationship built during panel I feel I personally could help the youth offender to open up more and this will help him or her to be able to be themselves and help keep them out of the system as it would open up more doors for early intervention. </t>
  </si>
  <si>
    <t>Keeping us updated and treating us with respect. Personally I feel honoured to be part of the team and feel welcomed as I come from an Indian Muslim background. I also cover my head and I feel I am treated as a person and these things don't define me!</t>
  </si>
  <si>
    <t>I feel we could have some extra days where we can catch up with where things are after the order and how we can maybe help more</t>
  </si>
  <si>
    <t>Student</t>
  </si>
  <si>
    <r>
      <t>This workbook sets out the data collected by HM Inspectorate Probation during the inspection fieldwork in</t>
    </r>
    <r>
      <rPr>
        <b/>
        <sz val="12"/>
        <color rgb="FFFF0000"/>
        <rFont val="Calibri"/>
        <family val="2"/>
        <scheme val="minor"/>
      </rPr>
      <t xml:space="preserve"> </t>
    </r>
    <r>
      <rPr>
        <b/>
        <sz val="12"/>
        <rFont val="Calibri"/>
        <family val="2"/>
        <scheme val="minor"/>
      </rPr>
      <t>Blackburn</t>
    </r>
    <r>
      <rPr>
        <b/>
        <sz val="12"/>
        <color rgb="FFFF0000"/>
        <rFont val="Calibri"/>
        <family val="2"/>
        <scheme val="minor"/>
      </rPr>
      <t xml:space="preserve"> </t>
    </r>
    <r>
      <rPr>
        <b/>
        <sz val="12"/>
        <color rgb="FF000000"/>
        <rFont val="Calibri"/>
        <family val="2"/>
        <scheme val="minor"/>
      </rPr>
      <t xml:space="preserve">YOS in </t>
    </r>
    <r>
      <rPr>
        <b/>
        <sz val="12"/>
        <rFont val="Calibri"/>
        <family val="2"/>
        <scheme val="minor"/>
      </rPr>
      <t>October 2022</t>
    </r>
    <r>
      <rPr>
        <b/>
        <sz val="12"/>
        <color rgb="FF000000"/>
        <rFont val="Calibri"/>
        <family val="2"/>
        <scheme val="minor"/>
      </rPr>
      <t xml:space="preserve">.
Contents:
</t>
    </r>
    <r>
      <rPr>
        <sz val="12"/>
        <color rgb="FF000000"/>
        <rFont val="Calibri"/>
        <family val="2"/>
        <scheme val="minor"/>
      </rPr>
      <t>Tab 2 Inspection Methodology
Tab 3 Contextual data
Tab 4 Ratings data for D2 and D3
Tab 5 Data from Inspection of Court Disposals (D2)
Tab 6 Data from Inspection of Out-Of-Court Disposals (D3)
Tab 7 Data from Inspection of Resettlement Cases
Tab 8 Data from case manager interviews</t>
    </r>
    <r>
      <rPr>
        <sz val="12"/>
        <color rgb="FFFF0000"/>
        <rFont val="Calibri"/>
        <family val="2"/>
        <scheme val="minor"/>
      </rPr>
      <t xml:space="preserve">
</t>
    </r>
    <r>
      <rPr>
        <sz val="12"/>
        <rFont val="Calibri"/>
        <family val="2"/>
        <scheme val="minor"/>
      </rPr>
      <t xml:space="preserve">Tab 9 Data from pre-inspection staff survey
Tab 10 Data from pre-inspection volunteer survey
</t>
    </r>
    <r>
      <rPr>
        <sz val="12"/>
        <color rgb="FFFF0000"/>
        <rFont val="Calibri"/>
        <family val="2"/>
        <scheme val="minor"/>
      </rPr>
      <t xml:space="preserve">
</t>
    </r>
    <r>
      <rPr>
        <sz val="12"/>
        <color rgb="FF000000"/>
        <rFont val="Calibri"/>
        <family val="2"/>
        <scheme val="minor"/>
      </rPr>
      <t xml:space="preserve">
</t>
    </r>
    <r>
      <rPr>
        <b/>
        <sz val="12"/>
        <color rgb="FF000000"/>
        <rFont val="Calibri"/>
        <family val="2"/>
        <scheme val="minor"/>
      </rPr>
      <t xml:space="preserve">The report of the inspection can be found at: https://www.justiceinspectorates.gov.uk/hmiprobation/inspections/bdyos/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</si>
</sst>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3"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Tahoma"/>
      <family val="2"/>
    </font>
    <font>
      <b/>
      <sz val="24"/>
      <color rgb="FFFFFFFF"/>
      <name val="Tahoma"/>
      <family val="2"/>
    </font>
    <font>
      <b/>
      <sz val="12"/>
      <color rgb="FF000000"/>
      <name val="Calibri"/>
      <family val="2"/>
      <scheme val="minor"/>
    </font>
    <font>
      <b/>
      <sz val="12"/>
      <color rgb="FFFF0000"/>
      <name val="Calibri"/>
      <family val="2"/>
      <scheme val="minor"/>
    </font>
    <font>
      <sz val="12"/>
      <color rgb="FF000000"/>
      <name val="Calibri"/>
      <family val="2"/>
      <scheme val="minor"/>
    </font>
    <font>
      <u/>
      <sz val="11"/>
      <color theme="10"/>
      <name val="Calibri"/>
      <family val="2"/>
      <scheme val="minor"/>
    </font>
    <font>
      <b/>
      <sz val="11"/>
      <color rgb="FF000000"/>
      <name val="Arial"/>
      <family val="2"/>
    </font>
    <font>
      <sz val="9"/>
      <color theme="1"/>
      <name val="Arial"/>
      <family val="2"/>
    </font>
    <font>
      <b/>
      <sz val="11"/>
      <color rgb="FFFFFFFF"/>
      <name val="Arial"/>
      <family val="2"/>
    </font>
    <font>
      <b/>
      <sz val="11"/>
      <color rgb="FFFF0000"/>
      <name val="Arial"/>
      <family val="2"/>
    </font>
    <font>
      <i/>
      <sz val="9"/>
      <color theme="1"/>
      <name val="Arial"/>
      <family val="2"/>
    </font>
    <font>
      <b/>
      <sz val="11"/>
      <color theme="1"/>
      <name val="Arial"/>
      <family val="2"/>
    </font>
    <font>
      <sz val="10"/>
      <name val="Arial"/>
      <family val="2"/>
    </font>
    <font>
      <b/>
      <sz val="18"/>
      <color theme="1"/>
      <name val="Arial"/>
      <family val="2"/>
    </font>
    <font>
      <sz val="12"/>
      <color theme="1"/>
      <name val="Arial"/>
      <family val="2"/>
    </font>
    <font>
      <b/>
      <sz val="14"/>
      <color theme="1"/>
      <name val="Arial"/>
      <family val="2"/>
    </font>
    <font>
      <b/>
      <sz val="12"/>
      <color theme="1"/>
      <name val="Arial"/>
      <family val="2"/>
    </font>
    <font>
      <b/>
      <sz val="12"/>
      <color theme="0"/>
      <name val="Arial"/>
      <family val="2"/>
    </font>
    <font>
      <sz val="12"/>
      <color rgb="FF000000"/>
      <name val="Arial"/>
      <family val="2"/>
    </font>
    <font>
      <sz val="12"/>
      <name val="Arial"/>
      <family val="2"/>
    </font>
    <font>
      <b/>
      <sz val="13"/>
      <color theme="1"/>
      <name val="Arial"/>
      <family val="2"/>
    </font>
    <font>
      <b/>
      <i/>
      <sz val="12"/>
      <color theme="1"/>
      <name val="Arial"/>
      <family val="2"/>
    </font>
    <font>
      <b/>
      <sz val="12"/>
      <color rgb="FF000000"/>
      <name val="Arial"/>
      <family val="2"/>
    </font>
    <font>
      <b/>
      <i/>
      <sz val="12"/>
      <color rgb="FF000000"/>
      <name val="Arial"/>
      <family val="2"/>
    </font>
    <font>
      <b/>
      <sz val="13"/>
      <color rgb="FF000000"/>
      <name val="Arial"/>
      <family val="2"/>
    </font>
    <font>
      <sz val="12"/>
      <name val="Tahoma"/>
      <family val="2"/>
    </font>
    <font>
      <b/>
      <sz val="12"/>
      <name val="Arial"/>
      <family val="2"/>
    </font>
    <font>
      <b/>
      <i/>
      <sz val="12"/>
      <name val="Arial"/>
      <family val="2"/>
    </font>
    <font>
      <b/>
      <sz val="14"/>
      <name val="Arial"/>
      <family val="2"/>
    </font>
    <font>
      <sz val="12"/>
      <color theme="1"/>
      <name val="Tahoma"/>
      <family val="2"/>
    </font>
    <font>
      <b/>
      <sz val="16"/>
      <color theme="1"/>
      <name val="Arial"/>
      <family val="2"/>
    </font>
    <font>
      <sz val="11"/>
      <color rgb="FF000000"/>
      <name val="Arial"/>
      <family val="2"/>
    </font>
    <font>
      <b/>
      <sz val="12"/>
      <color rgb="FFFF0000"/>
      <name val="Arial"/>
      <family val="2"/>
    </font>
    <font>
      <b/>
      <sz val="13"/>
      <name val="Arial"/>
      <family val="2"/>
    </font>
    <font>
      <sz val="13"/>
      <color theme="1"/>
      <name val="Arial"/>
      <family val="2"/>
    </font>
    <font>
      <b/>
      <sz val="16"/>
      <color theme="0"/>
      <name val="Tahoma"/>
      <family val="2"/>
    </font>
    <font>
      <sz val="11"/>
      <color theme="1"/>
      <name val="Arial"/>
      <family val="2"/>
    </font>
    <font>
      <sz val="11"/>
      <color rgb="FFFF0000"/>
      <name val="Arial"/>
      <family val="2"/>
    </font>
    <font>
      <b/>
      <sz val="14"/>
      <color rgb="FFC05017"/>
      <name val="Arial"/>
      <family val="2"/>
    </font>
    <font>
      <b/>
      <sz val="16"/>
      <color rgb="FFC05017"/>
      <name val="Arial"/>
      <family val="2"/>
    </font>
    <font>
      <sz val="11"/>
      <color theme="10"/>
      <name val="Arial"/>
      <family val="2"/>
    </font>
    <font>
      <b/>
      <sz val="11"/>
      <name val="Arial"/>
      <family val="2"/>
    </font>
    <font>
      <b/>
      <sz val="14"/>
      <color rgb="FF000000"/>
      <name val="Arial"/>
      <family val="2"/>
    </font>
    <font>
      <sz val="8"/>
      <color theme="1"/>
      <name val="Arial"/>
      <family val="2"/>
    </font>
    <font>
      <b/>
      <u/>
      <sz val="12"/>
      <color theme="1"/>
      <name val="Arial"/>
      <family val="2"/>
    </font>
    <font>
      <sz val="12"/>
      <color rgb="FFFF0000"/>
      <name val="Calibri"/>
      <family val="2"/>
      <scheme val="minor"/>
    </font>
    <font>
      <sz val="11"/>
      <name val="Arial"/>
      <family val="2"/>
    </font>
    <font>
      <b/>
      <sz val="12"/>
      <name val="Calibri"/>
      <family val="2"/>
      <scheme val="minor"/>
    </font>
    <font>
      <sz val="12"/>
      <name val="Calibri"/>
      <family val="2"/>
      <scheme val="minor"/>
    </font>
    <font>
      <sz val="16"/>
      <color theme="1"/>
      <name val="Arial"/>
      <family val="2"/>
    </font>
  </fonts>
  <fills count="19">
    <fill>
      <patternFill patternType="none"/>
    </fill>
    <fill>
      <patternFill patternType="gray125"/>
    </fill>
    <fill>
      <patternFill patternType="solid">
        <fgColor rgb="FFF7CAAC"/>
        <bgColor indexed="64"/>
      </patternFill>
    </fill>
    <fill>
      <patternFill patternType="solid">
        <fgColor rgb="FFFBE4D5"/>
        <bgColor indexed="64"/>
      </patternFill>
    </fill>
    <fill>
      <patternFill patternType="solid">
        <fgColor rgb="FFC05017"/>
        <bgColor indexed="64"/>
      </patternFill>
    </fill>
    <fill>
      <patternFill patternType="solid">
        <fgColor rgb="FFFFFFF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BFBFBF"/>
        <bgColor indexed="64"/>
      </patternFill>
    </fill>
    <fill>
      <patternFill patternType="solid">
        <fgColor theme="0" tint="-0.34998626667073579"/>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0" tint="-0.49998474074526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medium">
        <color rgb="FFFFFFFF"/>
      </left>
      <right style="medium">
        <color indexed="64"/>
      </right>
      <top/>
      <bottom style="medium">
        <color indexed="64"/>
      </bottom>
      <diagonal/>
    </border>
    <border>
      <left style="medium">
        <color indexed="64"/>
      </left>
      <right style="medium">
        <color rgb="FFFFFFFF"/>
      </right>
      <top/>
      <bottom style="medium">
        <color indexed="64"/>
      </bottom>
      <diagonal/>
    </border>
    <border>
      <left style="medium">
        <color indexed="64"/>
      </left>
      <right style="medium">
        <color rgb="FFFFFFFF"/>
      </right>
      <top/>
      <bottom style="medium">
        <color rgb="FFFFFFFF"/>
      </bottom>
      <diagonal/>
    </border>
    <border>
      <left style="medium">
        <color rgb="FFFFFFFF"/>
      </left>
      <right style="medium">
        <color indexed="64"/>
      </right>
      <top style="medium">
        <color indexed="64"/>
      </top>
      <bottom style="medium">
        <color rgb="FFFFFFFF"/>
      </bottom>
      <diagonal/>
    </border>
    <border>
      <left style="medium">
        <color indexed="64"/>
      </left>
      <right style="medium">
        <color rgb="FFFFFFFF"/>
      </right>
      <top style="medium">
        <color indexed="64"/>
      </top>
      <bottom style="medium">
        <color rgb="FFFFFFFF"/>
      </bottom>
      <diagonal/>
    </border>
    <border>
      <left/>
      <right/>
      <top style="medium">
        <color rgb="FFFFFFFF"/>
      </top>
      <bottom/>
      <diagonal/>
    </border>
    <border>
      <left/>
      <right/>
      <top/>
      <bottom style="medium">
        <color rgb="FFFFFFFF"/>
      </bottom>
      <diagonal/>
    </border>
    <border>
      <left/>
      <right style="medium">
        <color indexed="64"/>
      </right>
      <top/>
      <bottom style="medium">
        <color indexed="64"/>
      </bottom>
      <diagonal/>
    </border>
    <border>
      <left/>
      <right style="medium">
        <color indexed="64"/>
      </right>
      <top/>
      <bottom style="medium">
        <color rgb="FFFFFFFF"/>
      </bottom>
      <diagonal/>
    </border>
    <border>
      <left/>
      <right style="medium">
        <color indexed="64"/>
      </right>
      <top style="medium">
        <color indexed="64"/>
      </top>
      <bottom style="medium">
        <color rgb="FFFFFFFF"/>
      </bottom>
      <diagonal/>
    </border>
    <border>
      <left style="medium">
        <color rgb="FFFFFFFF"/>
      </left>
      <right style="medium">
        <color indexed="64"/>
      </right>
      <top/>
      <bottom/>
      <diagonal/>
    </border>
    <border>
      <left style="medium">
        <color rgb="FFFFFFFF"/>
      </left>
      <right style="medium">
        <color indexed="64"/>
      </right>
      <top style="medium">
        <color indexed="64"/>
      </top>
      <bottom/>
      <diagonal/>
    </border>
    <border>
      <left style="medium">
        <color rgb="FF000000"/>
      </left>
      <right style="medium">
        <color indexed="64"/>
      </right>
      <top/>
      <bottom style="medium">
        <color rgb="FF000000"/>
      </bottom>
      <diagonal/>
    </border>
    <border>
      <left/>
      <right style="medium">
        <color rgb="FF000000"/>
      </right>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rgb="FFFFFFFF"/>
      </right>
      <top style="medium">
        <color rgb="FFFFFFFF"/>
      </top>
      <bottom style="medium">
        <color indexed="64"/>
      </bottom>
      <diagonal/>
    </border>
    <border>
      <left style="medium">
        <color indexed="64"/>
      </left>
      <right style="medium">
        <color rgb="FFFFFFFF"/>
      </right>
      <top style="medium">
        <color rgb="FFFFFFFF"/>
      </top>
      <bottom style="thin">
        <color theme="0"/>
      </bottom>
      <diagonal/>
    </border>
    <border>
      <left/>
      <right style="medium">
        <color indexed="64"/>
      </right>
      <top style="medium">
        <color rgb="FFFFFFFF"/>
      </top>
      <bottom style="thin">
        <color theme="0"/>
      </bottom>
      <diagonal/>
    </border>
    <border>
      <left style="medium">
        <color rgb="FFFFFFFF"/>
      </left>
      <right style="medium">
        <color indexed="64"/>
      </right>
      <top style="thin">
        <color theme="0"/>
      </top>
      <bottom style="medium">
        <color indexed="64"/>
      </bottom>
      <diagonal/>
    </border>
    <border>
      <left style="medium">
        <color theme="9"/>
      </left>
      <right style="medium">
        <color theme="9"/>
      </right>
      <top style="medium">
        <color theme="9"/>
      </top>
      <bottom style="medium">
        <color theme="9"/>
      </bottom>
      <diagonal/>
    </border>
    <border>
      <left style="thin">
        <color indexed="64"/>
      </left>
      <right style="thin">
        <color indexed="64"/>
      </right>
      <top style="thin">
        <color indexed="64"/>
      </top>
      <bottom/>
      <diagonal/>
    </border>
    <border>
      <left style="medium">
        <color rgb="FFFFFFFF"/>
      </left>
      <right style="medium">
        <color indexed="64"/>
      </right>
      <top style="medium">
        <color rgb="FFFFFFFF"/>
      </top>
      <bottom style="medium">
        <color indexed="64"/>
      </bottom>
      <diagonal/>
    </border>
    <border>
      <left style="medium">
        <color rgb="FFFFFFFF"/>
      </left>
      <right style="medium">
        <color indexed="64"/>
      </right>
      <top/>
      <bottom style="medium">
        <color rgb="FFFFFFFF"/>
      </bottom>
      <diagonal/>
    </border>
    <border>
      <left style="medium">
        <color indexed="64"/>
      </left>
      <right style="medium">
        <color rgb="FFFFFFFF"/>
      </right>
      <top style="medium">
        <color rgb="FFFFFFFF"/>
      </top>
      <bottom style="medium">
        <color theme="0"/>
      </bottom>
      <diagonal/>
    </border>
    <border>
      <left style="medium">
        <color rgb="FFFFFFFF"/>
      </left>
      <right style="medium">
        <color indexed="64"/>
      </right>
      <top style="medium">
        <color rgb="FFFFFFFF"/>
      </top>
      <bottom style="medium">
        <color theme="0"/>
      </bottom>
      <diagonal/>
    </border>
  </borders>
  <cellStyleXfs count="4">
    <xf numFmtId="0" fontId="0" fillId="0" borderId="0"/>
    <xf numFmtId="9" fontId="1" fillId="0" borderId="0" applyFont="0" applyFill="0" applyBorder="0" applyAlignment="0" applyProtection="0"/>
    <xf numFmtId="0" fontId="8" fillId="0" borderId="0" applyNumberFormat="0" applyFill="0" applyBorder="0" applyAlignment="0" applyProtection="0"/>
    <xf numFmtId="0" fontId="15" fillId="0" borderId="0"/>
  </cellStyleXfs>
  <cellXfs count="255">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1" xfId="0" applyFont="1" applyBorder="1" applyAlignment="1">
      <alignment horizontal="left" vertical="top" wrapText="1"/>
    </xf>
    <xf numFmtId="0" fontId="9" fillId="0" borderId="0" xfId="0" applyFont="1" applyAlignment="1">
      <alignment vertical="center"/>
    </xf>
    <xf numFmtId="0" fontId="9" fillId="0" borderId="0" xfId="0" applyFont="1" applyAlignment="1">
      <alignment vertical="center" wrapText="1"/>
    </xf>
    <xf numFmtId="0" fontId="9" fillId="2" borderId="5" xfId="0" applyFont="1" applyFill="1" applyBorder="1" applyAlignment="1">
      <alignment vertical="center" wrapText="1"/>
    </xf>
    <xf numFmtId="0" fontId="9" fillId="0" borderId="8" xfId="0" applyFont="1" applyBorder="1" applyAlignment="1">
      <alignment vertical="center" wrapText="1"/>
    </xf>
    <xf numFmtId="0" fontId="11" fillId="0" borderId="8" xfId="0" applyFont="1" applyBorder="1" applyAlignment="1">
      <alignment horizontal="center" vertical="center" wrapText="1"/>
    </xf>
    <xf numFmtId="0" fontId="9" fillId="2" borderId="9" xfId="0" applyFont="1" applyFill="1" applyBorder="1" applyAlignment="1">
      <alignment vertical="center" wrapText="1"/>
    </xf>
    <xf numFmtId="0" fontId="11" fillId="4" borderId="3" xfId="0" applyFont="1" applyFill="1" applyBorder="1" applyAlignment="1">
      <alignment horizontal="center" vertical="center" wrapText="1"/>
    </xf>
    <xf numFmtId="0" fontId="9" fillId="3" borderId="10" xfId="0" applyFont="1" applyFill="1" applyBorder="1" applyAlignment="1">
      <alignment vertical="center" wrapText="1"/>
    </xf>
    <xf numFmtId="0" fontId="11" fillId="4" borderId="4" xfId="0" applyFont="1" applyFill="1" applyBorder="1" applyAlignment="1">
      <alignment horizontal="center" vertical="center" wrapText="1"/>
    </xf>
    <xf numFmtId="0" fontId="9" fillId="2" borderId="10" xfId="0" applyFont="1" applyFill="1" applyBorder="1" applyAlignment="1">
      <alignment vertical="center" wrapText="1"/>
    </xf>
    <xf numFmtId="0" fontId="9" fillId="2" borderId="11" xfId="0" applyFont="1" applyFill="1" applyBorder="1" applyAlignment="1">
      <alignment vertical="center" wrapText="1"/>
    </xf>
    <xf numFmtId="0" fontId="11" fillId="4" borderId="6" xfId="0" applyFont="1" applyFill="1" applyBorder="1" applyAlignment="1">
      <alignment horizontal="center" vertical="center" wrapText="1"/>
    </xf>
    <xf numFmtId="0" fontId="10" fillId="0" borderId="0" xfId="0" applyFont="1" applyAlignment="1">
      <alignment wrapText="1"/>
    </xf>
    <xf numFmtId="0" fontId="9" fillId="0" borderId="0" xfId="0" applyFont="1" applyAlignment="1">
      <alignment horizontal="left" vertical="center" wrapText="1"/>
    </xf>
    <xf numFmtId="0" fontId="9" fillId="2" borderId="13" xfId="0" applyFont="1" applyFill="1" applyBorder="1" applyAlignment="1">
      <alignment horizontal="left" vertical="center" wrapText="1"/>
    </xf>
    <xf numFmtId="0" fontId="10" fillId="0" borderId="0" xfId="0" applyFont="1"/>
    <xf numFmtId="0" fontId="2" fillId="0" borderId="1" xfId="0" applyFont="1" applyBorder="1" applyAlignment="1">
      <alignment horizontal="center"/>
    </xf>
    <xf numFmtId="0" fontId="0" fillId="0" borderId="0" xfId="0" applyAlignment="1">
      <alignment horizontal="center"/>
    </xf>
    <xf numFmtId="0" fontId="16" fillId="0" borderId="0" xfId="0" applyFont="1"/>
    <xf numFmtId="0" fontId="17" fillId="0" borderId="0" xfId="0" applyFont="1"/>
    <xf numFmtId="0" fontId="18" fillId="0" borderId="1" xfId="0" applyFont="1" applyBorder="1"/>
    <xf numFmtId="0" fontId="18" fillId="0" borderId="0" xfId="0" applyFont="1"/>
    <xf numFmtId="0" fontId="19" fillId="0" borderId="0" xfId="0" applyFont="1" applyAlignment="1">
      <alignment horizontal="center" vertical="center"/>
    </xf>
    <xf numFmtId="0" fontId="20" fillId="15" borderId="1" xfId="0" applyFont="1" applyFill="1" applyBorder="1" applyAlignment="1">
      <alignment wrapText="1"/>
    </xf>
    <xf numFmtId="0" fontId="20" fillId="15" borderId="1" xfId="0" applyFont="1" applyFill="1" applyBorder="1" applyAlignment="1">
      <alignment horizontal="center" wrapText="1"/>
    </xf>
    <xf numFmtId="0" fontId="19" fillId="10" borderId="1" xfId="0" applyFont="1" applyFill="1" applyBorder="1" applyAlignment="1">
      <alignment horizontal="center" wrapText="1"/>
    </xf>
    <xf numFmtId="0" fontId="21" fillId="0" borderId="1" xfId="0" applyFont="1" applyBorder="1" applyAlignment="1">
      <alignment horizontal="left" wrapText="1"/>
    </xf>
    <xf numFmtId="0" fontId="21" fillId="0" borderId="1" xfId="0" applyFont="1" applyBorder="1" applyAlignment="1">
      <alignment horizontal="center" wrapText="1"/>
    </xf>
    <xf numFmtId="9" fontId="21" fillId="0" borderId="1" xfId="1" applyFont="1" applyFill="1" applyBorder="1" applyAlignment="1">
      <alignment horizontal="center" wrapText="1"/>
    </xf>
    <xf numFmtId="0" fontId="17" fillId="0" borderId="1" xfId="0" applyFont="1" applyBorder="1"/>
    <xf numFmtId="0" fontId="17" fillId="7" borderId="1" xfId="0" applyFont="1" applyFill="1" applyBorder="1" applyAlignment="1">
      <alignment horizontal="left"/>
    </xf>
    <xf numFmtId="0" fontId="17" fillId="8" borderId="1" xfId="0" applyFont="1" applyFill="1" applyBorder="1" applyAlignment="1">
      <alignment horizontal="left"/>
    </xf>
    <xf numFmtId="0" fontId="17" fillId="0" borderId="1" xfId="0" applyFont="1" applyBorder="1" applyAlignment="1">
      <alignment horizontal="left" vertical="center"/>
    </xf>
    <xf numFmtId="0" fontId="17" fillId="0" borderId="1" xfId="0" applyFont="1" applyBorder="1" applyAlignment="1">
      <alignment horizontal="left" wrapText="1"/>
    </xf>
    <xf numFmtId="0" fontId="22" fillId="0" borderId="1" xfId="0" applyFont="1" applyBorder="1" applyAlignment="1">
      <alignment horizontal="left" vertical="center"/>
    </xf>
    <xf numFmtId="0" fontId="22" fillId="0" borderId="1" xfId="0" applyFont="1" applyBorder="1" applyAlignment="1">
      <alignment horizontal="center" wrapText="1"/>
    </xf>
    <xf numFmtId="0" fontId="22" fillId="0" borderId="1" xfId="0" applyFont="1" applyBorder="1" applyAlignment="1">
      <alignment horizontal="left" wrapText="1"/>
    </xf>
    <xf numFmtId="0" fontId="19" fillId="0" borderId="0" xfId="0" applyFont="1" applyAlignment="1">
      <alignment horizontal="center"/>
    </xf>
    <xf numFmtId="0" fontId="20" fillId="15" borderId="1" xfId="0" applyFont="1" applyFill="1" applyBorder="1" applyAlignment="1">
      <alignment vertical="center" wrapText="1"/>
    </xf>
    <xf numFmtId="0" fontId="20" fillId="15" borderId="1" xfId="0" applyFont="1" applyFill="1" applyBorder="1" applyAlignment="1">
      <alignment horizontal="center"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9" fontId="21" fillId="0" borderId="1" xfId="1" applyFont="1" applyFill="1" applyBorder="1" applyAlignment="1">
      <alignment horizontal="center" vertical="center" wrapText="1"/>
    </xf>
    <xf numFmtId="0" fontId="22" fillId="0" borderId="1" xfId="0" applyFont="1" applyBorder="1" applyAlignment="1">
      <alignment vertical="center" wrapText="1"/>
    </xf>
    <xf numFmtId="0" fontId="17" fillId="0" borderId="1" xfId="0" applyFont="1" applyBorder="1" applyAlignment="1">
      <alignment vertical="center"/>
    </xf>
    <xf numFmtId="0" fontId="21" fillId="0" borderId="1" xfId="0" applyFont="1" applyBorder="1" applyAlignment="1">
      <alignment vertical="center"/>
    </xf>
    <xf numFmtId="0" fontId="17" fillId="0" borderId="1" xfId="0" applyFont="1" applyBorder="1" applyAlignment="1">
      <alignment vertical="center" wrapText="1"/>
    </xf>
    <xf numFmtId="0" fontId="17" fillId="0" borderId="0" xfId="0" applyFont="1" applyAlignment="1">
      <alignment horizontal="center"/>
    </xf>
    <xf numFmtId="9" fontId="17" fillId="0" borderId="0" xfId="1" applyFont="1" applyFill="1" applyAlignment="1">
      <alignment horizontal="center"/>
    </xf>
    <xf numFmtId="0" fontId="23" fillId="0" borderId="0" xfId="0" applyFont="1"/>
    <xf numFmtId="0" fontId="19" fillId="16" borderId="1" xfId="0" applyFont="1" applyFill="1" applyBorder="1" applyAlignment="1">
      <alignment wrapText="1"/>
    </xf>
    <xf numFmtId="0" fontId="19" fillId="16" borderId="1" xfId="0" applyFont="1" applyFill="1" applyBorder="1" applyAlignment="1">
      <alignment horizontal="center"/>
    </xf>
    <xf numFmtId="9" fontId="19" fillId="16" borderId="1" xfId="1" applyFont="1" applyFill="1" applyBorder="1" applyAlignment="1">
      <alignment horizontal="center"/>
    </xf>
    <xf numFmtId="0" fontId="17" fillId="0" borderId="24" xfId="0" applyFont="1" applyBorder="1"/>
    <xf numFmtId="0" fontId="17" fillId="0" borderId="24" xfId="0" applyFont="1" applyBorder="1" applyAlignment="1">
      <alignment horizontal="center"/>
    </xf>
    <xf numFmtId="9" fontId="17" fillId="0" borderId="24" xfId="1" applyFont="1" applyFill="1" applyBorder="1" applyAlignment="1">
      <alignment horizontal="center"/>
    </xf>
    <xf numFmtId="9" fontId="17" fillId="0" borderId="0" xfId="1" applyFont="1" applyFill="1" applyBorder="1" applyAlignment="1">
      <alignment horizontal="center"/>
    </xf>
    <xf numFmtId="0" fontId="17" fillId="0" borderId="1" xfId="0" applyFont="1" applyBorder="1" applyAlignment="1">
      <alignment wrapText="1"/>
    </xf>
    <xf numFmtId="0" fontId="17" fillId="0" borderId="1" xfId="0" applyFont="1" applyBorder="1" applyAlignment="1">
      <alignment horizontal="center"/>
    </xf>
    <xf numFmtId="9" fontId="17" fillId="0" borderId="1" xfId="1" applyFont="1" applyFill="1" applyBorder="1" applyAlignment="1">
      <alignment horizontal="center"/>
    </xf>
    <xf numFmtId="9" fontId="17" fillId="0" borderId="0" xfId="1" applyFont="1" applyAlignment="1">
      <alignment horizontal="center"/>
    </xf>
    <xf numFmtId="0" fontId="25" fillId="16" borderId="1" xfId="0" applyFont="1" applyFill="1" applyBorder="1" applyAlignment="1">
      <alignment wrapText="1"/>
    </xf>
    <xf numFmtId="0" fontId="25" fillId="16" borderId="1" xfId="0" applyFont="1" applyFill="1" applyBorder="1" applyAlignment="1">
      <alignment horizontal="center" wrapText="1"/>
    </xf>
    <xf numFmtId="9" fontId="25" fillId="16" borderId="1" xfId="1" applyFont="1" applyFill="1" applyBorder="1" applyAlignment="1">
      <alignment horizontal="center" wrapText="1"/>
    </xf>
    <xf numFmtId="0" fontId="21" fillId="0" borderId="1" xfId="0" applyFont="1" applyBorder="1" applyAlignment="1">
      <alignment wrapText="1"/>
    </xf>
    <xf numFmtId="0" fontId="21" fillId="0" borderId="0" xfId="0" applyFont="1" applyAlignment="1">
      <alignment vertical="center" wrapText="1"/>
    </xf>
    <xf numFmtId="0" fontId="21" fillId="0" borderId="0" xfId="0" applyFont="1" applyAlignment="1">
      <alignment horizontal="center" vertical="center" wrapText="1"/>
    </xf>
    <xf numFmtId="9" fontId="21" fillId="0" borderId="0" xfId="1" applyFont="1" applyFill="1" applyBorder="1" applyAlignment="1">
      <alignment horizontal="center" vertical="center" wrapText="1"/>
    </xf>
    <xf numFmtId="0" fontId="21" fillId="0" borderId="0" xfId="0" applyFont="1" applyAlignment="1">
      <alignment wrapText="1"/>
    </xf>
    <xf numFmtId="0" fontId="27" fillId="0" borderId="0" xfId="0" applyFont="1"/>
    <xf numFmtId="0" fontId="21" fillId="0" borderId="0" xfId="0" applyFont="1" applyAlignment="1">
      <alignment horizontal="center" wrapText="1"/>
    </xf>
    <xf numFmtId="9" fontId="21" fillId="0" borderId="0" xfId="1" applyFont="1" applyFill="1" applyBorder="1" applyAlignment="1">
      <alignment horizontal="center" wrapText="1"/>
    </xf>
    <xf numFmtId="0" fontId="25" fillId="16" borderId="1" xfId="0" applyFont="1" applyFill="1" applyBorder="1" applyAlignment="1">
      <alignment horizontal="left" wrapText="1"/>
    </xf>
    <xf numFmtId="0" fontId="21" fillId="0" borderId="0" xfId="0" applyFont="1" applyAlignment="1">
      <alignment horizontal="left" wrapText="1"/>
    </xf>
    <xf numFmtId="0" fontId="22" fillId="0" borderId="0" xfId="0" applyFont="1" applyAlignment="1">
      <alignment horizontal="center" wrapText="1"/>
    </xf>
    <xf numFmtId="0" fontId="28" fillId="0" borderId="1" xfId="0" applyFont="1" applyBorder="1"/>
    <xf numFmtId="49" fontId="28" fillId="0" borderId="1" xfId="0" applyNumberFormat="1" applyFont="1" applyBorder="1"/>
    <xf numFmtId="0" fontId="28" fillId="0" borderId="1" xfId="0" applyFont="1" applyBorder="1" applyAlignment="1">
      <alignment horizontal="left"/>
    </xf>
    <xf numFmtId="0" fontId="29" fillId="16" borderId="1" xfId="3" applyFont="1" applyFill="1" applyBorder="1" applyAlignment="1">
      <alignment horizontal="left" wrapText="1"/>
    </xf>
    <xf numFmtId="0" fontId="22" fillId="0" borderId="1" xfId="3" applyFont="1" applyBorder="1" applyAlignment="1">
      <alignment horizontal="left" wrapText="1"/>
    </xf>
    <xf numFmtId="0" fontId="22" fillId="0" borderId="0" xfId="3" applyFont="1" applyAlignment="1">
      <alignment horizontal="left" wrapText="1"/>
    </xf>
    <xf numFmtId="0" fontId="22" fillId="0" borderId="1" xfId="0" applyFont="1" applyBorder="1" applyAlignment="1">
      <alignment vertical="top" wrapText="1"/>
    </xf>
    <xf numFmtId="0" fontId="22" fillId="0" borderId="0" xfId="0" applyFont="1" applyAlignment="1">
      <alignment horizontal="left" wrapText="1"/>
    </xf>
    <xf numFmtId="0" fontId="29" fillId="16" borderId="1" xfId="0" applyFont="1" applyFill="1" applyBorder="1" applyAlignment="1">
      <alignment wrapText="1"/>
    </xf>
    <xf numFmtId="0" fontId="22" fillId="0" borderId="20" xfId="0" applyFont="1" applyBorder="1" applyAlignment="1">
      <alignment wrapText="1"/>
    </xf>
    <xf numFmtId="0" fontId="22" fillId="0" borderId="1" xfId="0" applyFont="1" applyBorder="1" applyAlignment="1">
      <alignment wrapText="1"/>
    </xf>
    <xf numFmtId="0" fontId="31" fillId="0" borderId="0" xfId="0" applyFont="1" applyAlignment="1">
      <alignment wrapText="1"/>
    </xf>
    <xf numFmtId="0" fontId="21" fillId="0" borderId="1" xfId="0" applyFont="1" applyBorder="1"/>
    <xf numFmtId="0" fontId="32" fillId="0" borderId="1" xfId="0" applyFont="1" applyBorder="1" applyAlignment="1">
      <alignment horizontal="left" wrapText="1"/>
    </xf>
    <xf numFmtId="49" fontId="32" fillId="0" borderId="1" xfId="0" applyNumberFormat="1" applyFont="1" applyBorder="1" applyAlignment="1">
      <alignment horizontal="left" wrapText="1"/>
    </xf>
    <xf numFmtId="49" fontId="32" fillId="0" borderId="0" xfId="0" applyNumberFormat="1" applyFont="1" applyAlignment="1">
      <alignment horizontal="left" wrapText="1"/>
    </xf>
    <xf numFmtId="0" fontId="33" fillId="0" borderId="0" xfId="0" applyFont="1"/>
    <xf numFmtId="0" fontId="29" fillId="10" borderId="1" xfId="0" applyFont="1" applyFill="1" applyBorder="1" applyAlignment="1">
      <alignment horizontal="left" wrapText="1"/>
    </xf>
    <xf numFmtId="0" fontId="25" fillId="10" borderId="1" xfId="0" applyFont="1" applyFill="1" applyBorder="1" applyAlignment="1">
      <alignment horizontal="center" wrapText="1"/>
    </xf>
    <xf numFmtId="9" fontId="25" fillId="10" borderId="1" xfId="1" applyFont="1" applyFill="1" applyBorder="1" applyAlignment="1">
      <alignment horizontal="center" wrapText="1"/>
    </xf>
    <xf numFmtId="0" fontId="19" fillId="10" borderId="1" xfId="0" applyFont="1" applyFill="1" applyBorder="1" applyAlignment="1">
      <alignment horizontal="left" wrapText="1"/>
    </xf>
    <xf numFmtId="0" fontId="17" fillId="0" borderId="0" xfId="0" applyFont="1" applyAlignment="1">
      <alignment horizontal="left" wrapText="1"/>
    </xf>
    <xf numFmtId="0" fontId="19" fillId="10" borderId="1" xfId="0" applyFont="1" applyFill="1" applyBorder="1" applyAlignment="1">
      <alignment vertical="center" wrapText="1"/>
    </xf>
    <xf numFmtId="0" fontId="17" fillId="0" borderId="0" xfId="0" applyFont="1" applyAlignment="1">
      <alignment vertical="center" wrapText="1"/>
    </xf>
    <xf numFmtId="0" fontId="19" fillId="10"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7" fillId="0" borderId="0" xfId="0" applyFont="1" applyAlignment="1">
      <alignment horizontal="left" vertical="center" wrapText="1"/>
    </xf>
    <xf numFmtId="0" fontId="25" fillId="16" borderId="1" xfId="0" applyFont="1" applyFill="1" applyBorder="1" applyAlignment="1">
      <alignment horizontal="left" vertical="center" wrapText="1"/>
    </xf>
    <xf numFmtId="0" fontId="21" fillId="0" borderId="1" xfId="0" applyFont="1" applyBorder="1" applyAlignment="1">
      <alignment horizontal="left" vertical="center" wrapText="1"/>
    </xf>
    <xf numFmtId="0" fontId="21" fillId="0" borderId="0" xfId="0" applyFont="1" applyAlignment="1">
      <alignment horizontal="left" vertical="center" wrapText="1"/>
    </xf>
    <xf numFmtId="0" fontId="19" fillId="16" borderId="1" xfId="0" applyFont="1" applyFill="1" applyBorder="1" applyAlignment="1">
      <alignment horizontal="left" wrapText="1"/>
    </xf>
    <xf numFmtId="0" fontId="25" fillId="0" borderId="0" xfId="0" applyFont="1" applyAlignment="1">
      <alignment horizontal="left" wrapText="1"/>
    </xf>
    <xf numFmtId="0" fontId="27" fillId="0" borderId="0" xfId="0" applyFont="1" applyAlignment="1">
      <alignment horizontal="left"/>
    </xf>
    <xf numFmtId="0" fontId="17" fillId="0" borderId="0" xfId="0" applyFont="1" applyAlignment="1">
      <alignment horizontal="left" vertical="center"/>
    </xf>
    <xf numFmtId="0" fontId="25" fillId="10" borderId="1" xfId="0" applyFont="1" applyFill="1" applyBorder="1" applyAlignment="1">
      <alignment horizontal="left" vertical="center" wrapText="1"/>
    </xf>
    <xf numFmtId="0" fontId="25" fillId="10" borderId="1" xfId="0" applyFont="1" applyFill="1" applyBorder="1" applyAlignment="1">
      <alignment wrapText="1"/>
    </xf>
    <xf numFmtId="0" fontId="21" fillId="0" borderId="0" xfId="0" applyFont="1"/>
    <xf numFmtId="0" fontId="25" fillId="0" borderId="0" xfId="0" applyFont="1" applyAlignment="1">
      <alignment horizontal="left"/>
    </xf>
    <xf numFmtId="9" fontId="0" fillId="0" borderId="0" xfId="1" applyFont="1" applyFill="1"/>
    <xf numFmtId="0" fontId="19" fillId="0" borderId="0" xfId="0" applyFont="1" applyAlignment="1">
      <alignment horizontal="left" vertical="center"/>
    </xf>
    <xf numFmtId="0" fontId="23" fillId="0" borderId="0" xfId="0" applyFont="1" applyAlignment="1">
      <alignment horizontal="left" vertical="center"/>
    </xf>
    <xf numFmtId="0" fontId="25" fillId="16" borderId="1" xfId="0" applyFont="1" applyFill="1" applyBorder="1" applyAlignment="1">
      <alignment vertical="center" wrapText="1"/>
    </xf>
    <xf numFmtId="0" fontId="19" fillId="0" borderId="0" xfId="0" applyFont="1" applyAlignment="1">
      <alignment horizontal="left" wrapText="1"/>
    </xf>
    <xf numFmtId="0" fontId="23" fillId="0" borderId="0" xfId="0" applyFont="1" applyAlignment="1">
      <alignment horizontal="left"/>
    </xf>
    <xf numFmtId="0" fontId="21" fillId="0" borderId="1" xfId="0" applyFont="1" applyBorder="1" applyAlignment="1">
      <alignment horizontal="left" vertical="center"/>
    </xf>
    <xf numFmtId="0" fontId="21" fillId="0" borderId="0" xfId="0" applyFont="1" applyAlignment="1">
      <alignment horizontal="left" vertical="center"/>
    </xf>
    <xf numFmtId="0" fontId="29" fillId="10" borderId="1" xfId="0" applyFont="1" applyFill="1" applyBorder="1" applyAlignment="1">
      <alignment horizontal="left" vertical="center" wrapText="1"/>
    </xf>
    <xf numFmtId="0" fontId="22" fillId="0" borderId="0" xfId="0" applyFont="1" applyAlignment="1">
      <alignment horizontal="left" vertical="center"/>
    </xf>
    <xf numFmtId="0" fontId="22" fillId="0" borderId="1" xfId="0" applyFont="1" applyBorder="1" applyAlignment="1">
      <alignment horizontal="left" vertical="center" wrapText="1"/>
    </xf>
    <xf numFmtId="0" fontId="22" fillId="0" borderId="0" xfId="0" applyFont="1" applyAlignment="1">
      <alignment horizontal="left" vertical="center" wrapText="1"/>
    </xf>
    <xf numFmtId="0" fontId="29" fillId="16" borderId="1" xfId="0" applyFont="1" applyFill="1" applyBorder="1" applyAlignment="1">
      <alignment horizontal="left" wrapText="1"/>
    </xf>
    <xf numFmtId="0" fontId="29" fillId="0" borderId="0" xfId="0" applyFont="1" applyAlignment="1">
      <alignment horizontal="left" vertical="center"/>
    </xf>
    <xf numFmtId="0" fontId="36" fillId="0" borderId="0" xfId="0" applyFont="1" applyAlignment="1">
      <alignment horizontal="left" vertical="center"/>
    </xf>
    <xf numFmtId="0" fontId="23" fillId="0" borderId="0" xfId="0" applyFont="1" applyAlignment="1">
      <alignment wrapText="1"/>
    </xf>
    <xf numFmtId="0" fontId="37" fillId="0" borderId="0" xfId="0" applyFont="1"/>
    <xf numFmtId="49" fontId="28" fillId="0" borderId="0" xfId="0" applyNumberFormat="1" applyFont="1"/>
    <xf numFmtId="0" fontId="25" fillId="0" borderId="0" xfId="0" applyFont="1" applyAlignment="1">
      <alignment vertical="center" wrapText="1"/>
    </xf>
    <xf numFmtId="9" fontId="25" fillId="0" borderId="0" xfId="1" applyFont="1" applyFill="1" applyBorder="1" applyAlignment="1">
      <alignment horizontal="center" wrapText="1"/>
    </xf>
    <xf numFmtId="0" fontId="29" fillId="10" borderId="1" xfId="0" applyFont="1" applyFill="1" applyBorder="1" applyAlignment="1">
      <alignment wrapText="1"/>
    </xf>
    <xf numFmtId="0" fontId="22" fillId="0" borderId="0" xfId="0" applyFont="1" applyAlignment="1">
      <alignment vertical="center" wrapText="1"/>
    </xf>
    <xf numFmtId="9" fontId="0" fillId="0" borderId="0" xfId="1" applyFont="1" applyAlignment="1">
      <alignment horizontal="center"/>
    </xf>
    <xf numFmtId="0" fontId="19" fillId="10" borderId="1" xfId="0" applyFont="1" applyFill="1" applyBorder="1" applyAlignment="1">
      <alignment wrapText="1"/>
    </xf>
    <xf numFmtId="0" fontId="24" fillId="10" borderId="1" xfId="0" applyFont="1" applyFill="1" applyBorder="1" applyAlignment="1">
      <alignment wrapText="1"/>
    </xf>
    <xf numFmtId="0" fontId="27" fillId="0" borderId="0" xfId="0" applyFont="1" applyAlignment="1">
      <alignment vertical="center"/>
    </xf>
    <xf numFmtId="0" fontId="17" fillId="0" borderId="0" xfId="0" applyFont="1" applyAlignment="1">
      <alignment vertical="center"/>
    </xf>
    <xf numFmtId="0" fontId="2" fillId="0" borderId="0" xfId="0" applyFont="1" applyAlignment="1">
      <alignment wrapText="1"/>
    </xf>
    <xf numFmtId="0" fontId="2" fillId="0" borderId="0" xfId="0" applyFont="1" applyAlignment="1">
      <alignment horizontal="center" wrapText="1"/>
    </xf>
    <xf numFmtId="9" fontId="2" fillId="0" borderId="0" xfId="1" applyFont="1" applyAlignment="1">
      <alignment horizontal="center" wrapText="1"/>
    </xf>
    <xf numFmtId="0" fontId="21" fillId="0" borderId="24" xfId="0" applyFont="1" applyBorder="1" applyAlignment="1">
      <alignment horizontal="center" wrapText="1"/>
    </xf>
    <xf numFmtId="0" fontId="23" fillId="0" borderId="0" xfId="0" applyFont="1" applyAlignment="1">
      <alignment vertical="center"/>
    </xf>
    <xf numFmtId="0" fontId="25" fillId="10" borderId="1" xfId="0" applyFont="1" applyFill="1" applyBorder="1" applyAlignment="1">
      <alignment vertical="center" wrapText="1"/>
    </xf>
    <xf numFmtId="0" fontId="21" fillId="0" borderId="0" xfId="0" applyFont="1" applyAlignment="1">
      <alignment vertical="center"/>
    </xf>
    <xf numFmtId="0" fontId="19" fillId="0" borderId="0" xfId="0" applyFont="1" applyAlignment="1">
      <alignment vertical="center" wrapText="1"/>
    </xf>
    <xf numFmtId="9" fontId="17" fillId="0" borderId="1" xfId="1" applyFont="1" applyBorder="1" applyAlignment="1">
      <alignment horizontal="center"/>
    </xf>
    <xf numFmtId="0" fontId="25" fillId="0" borderId="0" xfId="0" applyFont="1" applyAlignment="1">
      <alignment horizontal="center" wrapText="1"/>
    </xf>
    <xf numFmtId="0" fontId="39" fillId="0" borderId="0" xfId="0" applyFont="1"/>
    <xf numFmtId="0" fontId="39" fillId="0" borderId="0" xfId="0" applyFont="1" applyAlignment="1">
      <alignment vertical="top"/>
    </xf>
    <xf numFmtId="0" fontId="14" fillId="0" borderId="0" xfId="0" applyFont="1" applyAlignment="1">
      <alignment vertical="top" wrapText="1"/>
    </xf>
    <xf numFmtId="0" fontId="34" fillId="0" borderId="0" xfId="0" applyFont="1" applyAlignment="1">
      <alignment vertical="top"/>
    </xf>
    <xf numFmtId="0" fontId="14" fillId="9" borderId="19" xfId="0" applyFont="1" applyFill="1" applyBorder="1" applyAlignment="1">
      <alignment vertical="top" wrapText="1"/>
    </xf>
    <xf numFmtId="0" fontId="9" fillId="9" borderId="18" xfId="0" applyFont="1" applyFill="1" applyBorder="1" applyAlignment="1">
      <alignment vertical="top" wrapText="1"/>
    </xf>
    <xf numFmtId="0" fontId="39" fillId="0" borderId="16" xfId="0" applyFont="1" applyBorder="1" applyAlignment="1">
      <alignment vertical="top" wrapText="1"/>
    </xf>
    <xf numFmtId="0" fontId="34" fillId="8" borderId="17" xfId="0" applyFont="1" applyFill="1" applyBorder="1" applyAlignment="1">
      <alignment vertical="top" wrapText="1"/>
    </xf>
    <xf numFmtId="0" fontId="34" fillId="7" borderId="17" xfId="0" applyFont="1" applyFill="1" applyBorder="1" applyAlignment="1">
      <alignment vertical="top" wrapText="1"/>
    </xf>
    <xf numFmtId="0" fontId="34" fillId="6" borderId="15" xfId="0" applyFont="1" applyFill="1" applyBorder="1" applyAlignment="1">
      <alignment vertical="top" wrapText="1"/>
    </xf>
    <xf numFmtId="0" fontId="39" fillId="0" borderId="14" xfId="0" applyFont="1" applyBorder="1" applyAlignment="1">
      <alignment vertical="top" wrapText="1"/>
    </xf>
    <xf numFmtId="0" fontId="34" fillId="5" borderId="9" xfId="0" applyFont="1" applyFill="1" applyBorder="1" applyAlignment="1">
      <alignment vertical="top" wrapText="1"/>
    </xf>
    <xf numFmtId="0" fontId="34" fillId="5" borderId="0" xfId="0" applyFont="1" applyFill="1" applyAlignment="1">
      <alignment vertical="top" wrapText="1"/>
    </xf>
    <xf numFmtId="0" fontId="42" fillId="0" borderId="0" xfId="0" applyFont="1" applyAlignment="1">
      <alignment vertical="top" wrapText="1"/>
    </xf>
    <xf numFmtId="0" fontId="41" fillId="0" borderId="0" xfId="0" applyFont="1" applyAlignment="1">
      <alignment vertical="top" wrapText="1"/>
    </xf>
    <xf numFmtId="0" fontId="31" fillId="0" borderId="0" xfId="0" applyFont="1" applyAlignment="1">
      <alignment vertical="top" wrapText="1"/>
    </xf>
    <xf numFmtId="0" fontId="39" fillId="0" borderId="0" xfId="0" applyFont="1" applyAlignment="1">
      <alignment horizontal="left" vertical="center" indent="10"/>
    </xf>
    <xf numFmtId="0" fontId="43" fillId="0" borderId="0" xfId="2" applyFont="1" applyAlignment="1">
      <alignment vertical="center"/>
    </xf>
    <xf numFmtId="0" fontId="10" fillId="0" borderId="0" xfId="0" applyFont="1" applyAlignment="1">
      <alignment vertical="center" wrapText="1"/>
    </xf>
    <xf numFmtId="0" fontId="44" fillId="0" borderId="0" xfId="0" applyFont="1" applyAlignment="1">
      <alignment vertical="top" wrapText="1"/>
    </xf>
    <xf numFmtId="0" fontId="18" fillId="0" borderId="0" xfId="0" applyFont="1" applyAlignment="1">
      <alignment vertical="center"/>
    </xf>
    <xf numFmtId="0" fontId="14" fillId="0" borderId="0" xfId="0" applyFont="1" applyAlignment="1">
      <alignment vertical="center"/>
    </xf>
    <xf numFmtId="0" fontId="14" fillId="0" borderId="0" xfId="0" applyFont="1"/>
    <xf numFmtId="0" fontId="34" fillId="0" borderId="0" xfId="0" applyFont="1"/>
    <xf numFmtId="0" fontId="46" fillId="0" borderId="0" xfId="0" applyFont="1" applyAlignment="1">
      <alignment vertical="center"/>
    </xf>
    <xf numFmtId="0" fontId="12" fillId="0" borderId="0" xfId="0" applyFont="1"/>
    <xf numFmtId="0" fontId="40" fillId="0" borderId="0" xfId="0" applyFont="1" applyAlignment="1">
      <alignment horizontal="left" vertical="center" wrapText="1"/>
    </xf>
    <xf numFmtId="0" fontId="12" fillId="0" borderId="0" xfId="0" applyFont="1" applyAlignment="1">
      <alignment horizontal="left" vertical="center"/>
    </xf>
    <xf numFmtId="0" fontId="40" fillId="0" borderId="0" xfId="0" applyFont="1"/>
    <xf numFmtId="0" fontId="2" fillId="16" borderId="1" xfId="0" applyFont="1" applyFill="1" applyBorder="1" applyAlignment="1">
      <alignment horizontal="center"/>
    </xf>
    <xf numFmtId="0" fontId="0" fillId="0" borderId="0" xfId="0" applyAlignment="1">
      <alignment horizontal="center" wrapText="1"/>
    </xf>
    <xf numFmtId="9" fontId="17" fillId="0" borderId="0" xfId="1" applyFont="1" applyBorder="1" applyAlignment="1">
      <alignment horizontal="center"/>
    </xf>
    <xf numFmtId="0" fontId="0" fillId="18" borderId="0" xfId="0" applyFill="1"/>
    <xf numFmtId="0" fontId="11" fillId="4" borderId="26" xfId="0" applyFont="1" applyFill="1" applyBorder="1" applyAlignment="1">
      <alignment horizontal="center" vertical="center" wrapText="1"/>
    </xf>
    <xf numFmtId="0" fontId="9" fillId="3" borderId="27" xfId="0" applyFont="1" applyFill="1" applyBorder="1" applyAlignment="1">
      <alignment vertical="center" wrapText="1"/>
    </xf>
    <xf numFmtId="0" fontId="34" fillId="0" borderId="0" xfId="0" applyFont="1" applyAlignment="1">
      <alignment vertical="top" wrapText="1"/>
    </xf>
    <xf numFmtId="0" fontId="39" fillId="0" borderId="0" xfId="0" applyFont="1" applyAlignment="1">
      <alignment vertical="top" wrapText="1"/>
    </xf>
    <xf numFmtId="0" fontId="17" fillId="0" borderId="20" xfId="0" applyFont="1" applyBorder="1"/>
    <xf numFmtId="0" fontId="19" fillId="10" borderId="30" xfId="0" applyFont="1" applyFill="1" applyBorder="1" applyAlignment="1">
      <alignment horizontal="center"/>
    </xf>
    <xf numFmtId="0" fontId="17" fillId="6" borderId="24" xfId="0" applyFont="1" applyFill="1" applyBorder="1" applyAlignment="1">
      <alignment horizontal="left"/>
    </xf>
    <xf numFmtId="0" fontId="17" fillId="0" borderId="29" xfId="0" applyFont="1" applyBorder="1" applyAlignment="1">
      <alignment horizontal="left"/>
    </xf>
    <xf numFmtId="0" fontId="18" fillId="0" borderId="23" xfId="0" applyFont="1" applyBorder="1" applyAlignment="1">
      <alignment horizontal="center"/>
    </xf>
    <xf numFmtId="0" fontId="34" fillId="0" borderId="0" xfId="0" applyFont="1" applyAlignment="1">
      <alignment horizontal="left" vertical="top" wrapText="1"/>
    </xf>
    <xf numFmtId="0" fontId="2" fillId="16" borderId="1" xfId="0" applyFont="1" applyFill="1" applyBorder="1" applyAlignment="1">
      <alignment horizontal="center" wrapText="1"/>
    </xf>
    <xf numFmtId="0" fontId="0" fillId="18" borderId="0" xfId="0" applyFill="1" applyAlignment="1">
      <alignment horizontal="center"/>
    </xf>
    <xf numFmtId="0" fontId="36" fillId="0" borderId="0" xfId="0" applyFont="1" applyAlignment="1">
      <alignment wrapText="1"/>
    </xf>
    <xf numFmtId="164" fontId="11" fillId="4" borderId="4" xfId="0" applyNumberFormat="1" applyFont="1" applyFill="1" applyBorder="1" applyAlignment="1">
      <alignment horizontal="center" vertical="center" wrapText="1"/>
    </xf>
    <xf numFmtId="164" fontId="11" fillId="4" borderId="3" xfId="0" applyNumberFormat="1" applyFont="1" applyFill="1" applyBorder="1" applyAlignment="1">
      <alignment horizontal="center" vertical="center" wrapText="1"/>
    </xf>
    <xf numFmtId="0" fontId="44" fillId="3" borderId="12" xfId="0" applyFont="1" applyFill="1" applyBorder="1" applyAlignment="1">
      <alignment horizontal="left" vertical="center" wrapText="1"/>
    </xf>
    <xf numFmtId="0" fontId="44" fillId="2" borderId="12" xfId="0" applyFont="1" applyFill="1" applyBorder="1" applyAlignment="1">
      <alignment horizontal="left" vertical="center" wrapText="1"/>
    </xf>
    <xf numFmtId="0" fontId="44" fillId="3" borderId="2" xfId="0" applyFont="1" applyFill="1" applyBorder="1" applyAlignment="1">
      <alignment horizontal="left" vertical="center" wrapText="1"/>
    </xf>
    <xf numFmtId="3" fontId="11" fillId="4" borderId="6" xfId="0" applyNumberFormat="1" applyFont="1" applyFill="1" applyBorder="1" applyAlignment="1">
      <alignment horizontal="center" vertical="center" wrapText="1"/>
    </xf>
    <xf numFmtId="3" fontId="11" fillId="4" borderId="3" xfId="0" applyNumberFormat="1" applyFont="1" applyFill="1" applyBorder="1" applyAlignment="1">
      <alignment horizontal="center" vertical="center" wrapText="1"/>
    </xf>
    <xf numFmtId="0" fontId="44" fillId="2" borderId="13" xfId="0" applyFont="1" applyFill="1" applyBorder="1" applyAlignment="1">
      <alignment vertical="center" wrapText="1"/>
    </xf>
    <xf numFmtId="0" fontId="44" fillId="3" borderId="2" xfId="0" applyFont="1" applyFill="1" applyBorder="1" applyAlignment="1">
      <alignment vertical="center" wrapText="1"/>
    </xf>
    <xf numFmtId="9" fontId="11" fillId="4" borderId="6" xfId="0" applyNumberFormat="1" applyFont="1" applyFill="1" applyBorder="1" applyAlignment="1">
      <alignment horizontal="center" vertical="center" wrapText="1"/>
    </xf>
    <xf numFmtId="9" fontId="11" fillId="4" borderId="4" xfId="0" applyNumberFormat="1" applyFont="1" applyFill="1" applyBorder="1" applyAlignment="1">
      <alignment horizontal="center" vertical="center" wrapText="1"/>
    </xf>
    <xf numFmtId="9" fontId="11" fillId="4" borderId="3" xfId="0" applyNumberFormat="1" applyFont="1" applyFill="1" applyBorder="1" applyAlignment="1">
      <alignment horizontal="center" vertical="center" wrapText="1"/>
    </xf>
    <xf numFmtId="0" fontId="44" fillId="13" borderId="13" xfId="0" applyFont="1" applyFill="1" applyBorder="1" applyAlignment="1">
      <alignment horizontal="left" vertical="center" wrapText="1"/>
    </xf>
    <xf numFmtId="0" fontId="44" fillId="13" borderId="2" xfId="0" applyFont="1" applyFill="1" applyBorder="1" applyAlignment="1">
      <alignment horizontal="left" vertical="center" wrapText="1"/>
    </xf>
    <xf numFmtId="9" fontId="11" fillId="4" borderId="25" xfId="0" applyNumberFormat="1" applyFont="1" applyFill="1" applyBorder="1" applyAlignment="1">
      <alignment horizontal="center" vertical="center" wrapText="1"/>
    </xf>
    <xf numFmtId="0" fontId="44" fillId="2" borderId="13" xfId="0" applyFont="1" applyFill="1" applyBorder="1" applyAlignment="1">
      <alignment horizontal="left" vertical="center" wrapText="1"/>
    </xf>
    <xf numFmtId="0" fontId="44" fillId="11" borderId="12" xfId="0" applyFont="1" applyFill="1" applyBorder="1" applyAlignment="1">
      <alignment horizontal="left" vertical="center" wrapText="1"/>
    </xf>
    <xf numFmtId="0" fontId="9" fillId="13" borderId="28" xfId="0" applyFont="1" applyFill="1" applyBorder="1" applyAlignment="1">
      <alignment vertical="center" wrapText="1"/>
    </xf>
    <xf numFmtId="164" fontId="11" fillId="4" borderId="6" xfId="0" applyNumberFormat="1" applyFont="1" applyFill="1" applyBorder="1" applyAlignment="1">
      <alignment horizontal="center" vertical="center" wrapText="1"/>
    </xf>
    <xf numFmtId="0" fontId="9" fillId="3" borderId="31" xfId="0" applyFont="1" applyFill="1" applyBorder="1" applyAlignment="1">
      <alignment vertical="center"/>
    </xf>
    <xf numFmtId="9" fontId="9" fillId="2" borderId="6" xfId="1" applyFont="1" applyFill="1" applyBorder="1" applyAlignment="1">
      <alignment horizontal="center" vertical="center" wrapText="1"/>
    </xf>
    <xf numFmtId="9" fontId="9" fillId="2" borderId="4" xfId="1" applyFont="1" applyFill="1" applyBorder="1" applyAlignment="1">
      <alignment horizontal="center" vertical="center" wrapText="1"/>
    </xf>
    <xf numFmtId="9" fontId="9" fillId="3" borderId="25" xfId="1" applyFont="1" applyFill="1" applyBorder="1" applyAlignment="1">
      <alignment horizontal="center" vertical="center" wrapText="1"/>
    </xf>
    <xf numFmtId="0" fontId="9" fillId="2" borderId="32" xfId="0" applyFont="1" applyFill="1" applyBorder="1" applyAlignment="1">
      <alignment vertical="center" wrapText="1"/>
    </xf>
    <xf numFmtId="9" fontId="9" fillId="3" borderId="33" xfId="1" applyFont="1" applyFill="1" applyBorder="1" applyAlignment="1">
      <alignment horizontal="center" vertical="center" wrapText="1"/>
    </xf>
    <xf numFmtId="0" fontId="9" fillId="3" borderId="34" xfId="0" applyFont="1" applyFill="1" applyBorder="1" applyAlignment="1">
      <alignment vertical="center"/>
    </xf>
    <xf numFmtId="0" fontId="34" fillId="0" borderId="0" xfId="0" applyFont="1" applyAlignment="1">
      <alignment vertical="top" wrapText="1"/>
    </xf>
    <xf numFmtId="0" fontId="34" fillId="0" borderId="0" xfId="0" applyFont="1" applyAlignment="1">
      <alignment horizontal="left" vertical="top" wrapText="1"/>
    </xf>
    <xf numFmtId="0" fontId="39" fillId="0" borderId="0" xfId="0" applyFont="1" applyAlignment="1">
      <alignment vertical="top" wrapText="1"/>
    </xf>
    <xf numFmtId="0" fontId="41" fillId="0" borderId="0" xfId="0" applyFont="1" applyAlignment="1">
      <alignment vertical="top" wrapText="1"/>
    </xf>
    <xf numFmtId="0" fontId="42" fillId="0" borderId="0" xfId="0" applyFont="1" applyAlignment="1">
      <alignment vertical="top" wrapText="1"/>
    </xf>
    <xf numFmtId="0" fontId="31" fillId="0" borderId="0" xfId="0" applyFont="1" applyAlignment="1">
      <alignment vertical="top" wrapText="1"/>
    </xf>
    <xf numFmtId="0" fontId="18" fillId="0" borderId="0" xfId="0" applyFont="1" applyAlignment="1">
      <alignment vertical="center"/>
    </xf>
    <xf numFmtId="0" fontId="9" fillId="0" borderId="7" xfId="0" applyFont="1" applyBorder="1" applyAlignment="1">
      <alignment wrapText="1"/>
    </xf>
    <xf numFmtId="0" fontId="14" fillId="0" borderId="7" xfId="0" applyFont="1" applyBorder="1" applyAlignment="1"/>
    <xf numFmtId="0" fontId="44" fillId="0" borderId="0" xfId="0" applyFont="1" applyAlignment="1">
      <alignment vertical="top" wrapText="1"/>
    </xf>
    <xf numFmtId="0" fontId="9" fillId="0" borderId="0" xfId="0" applyFont="1" applyAlignment="1">
      <alignment vertical="top" wrapText="1"/>
    </xf>
    <xf numFmtId="0" fontId="18" fillId="0" borderId="20" xfId="0" applyFont="1" applyBorder="1" applyAlignment="1">
      <alignment horizontal="center"/>
    </xf>
    <xf numFmtId="0" fontId="18" fillId="0" borderId="21" xfId="0" applyFont="1" applyBorder="1" applyAlignment="1">
      <alignment horizontal="center"/>
    </xf>
    <xf numFmtId="0" fontId="18" fillId="0" borderId="22" xfId="0" applyFont="1" applyBorder="1" applyAlignment="1">
      <alignment horizontal="center"/>
    </xf>
    <xf numFmtId="0" fontId="38" fillId="4" borderId="20" xfId="0" applyFont="1" applyFill="1" applyBorder="1" applyAlignment="1">
      <alignment horizontal="center" vertical="center" wrapText="1"/>
    </xf>
    <xf numFmtId="0" fontId="38" fillId="4" borderId="21" xfId="0" applyFont="1" applyFill="1" applyBorder="1" applyAlignment="1">
      <alignment horizontal="center" vertical="center" wrapText="1"/>
    </xf>
    <xf numFmtId="0" fontId="38" fillId="4" borderId="22" xfId="0" applyFont="1" applyFill="1" applyBorder="1" applyAlignment="1">
      <alignment horizontal="center" vertical="center" wrapText="1"/>
    </xf>
    <xf numFmtId="0" fontId="16" fillId="14" borderId="20" xfId="0" applyFont="1" applyFill="1" applyBorder="1" applyAlignment="1">
      <alignment horizontal="center"/>
    </xf>
    <xf numFmtId="0" fontId="16" fillId="14" borderId="21" xfId="0" applyFont="1" applyFill="1" applyBorder="1" applyAlignment="1">
      <alignment horizontal="center"/>
    </xf>
    <xf numFmtId="0" fontId="16" fillId="14" borderId="22" xfId="0" applyFont="1" applyFill="1" applyBorder="1" applyAlignment="1">
      <alignment horizontal="center"/>
    </xf>
    <xf numFmtId="0" fontId="16" fillId="12" borderId="20" xfId="0" applyFont="1" applyFill="1" applyBorder="1" applyAlignment="1">
      <alignment horizontal="center"/>
    </xf>
    <xf numFmtId="0" fontId="16" fillId="12" borderId="21" xfId="0" applyFont="1" applyFill="1" applyBorder="1" applyAlignment="1">
      <alignment horizontal="center"/>
    </xf>
    <xf numFmtId="0" fontId="16" fillId="12" borderId="22" xfId="0" applyFont="1" applyFill="1" applyBorder="1" applyAlignment="1">
      <alignment horizontal="center"/>
    </xf>
    <xf numFmtId="0" fontId="16" fillId="17" borderId="20" xfId="0" applyFont="1" applyFill="1" applyBorder="1" applyAlignment="1">
      <alignment horizontal="center"/>
    </xf>
    <xf numFmtId="0" fontId="16" fillId="17" borderId="21" xfId="0" applyFont="1" applyFill="1" applyBorder="1" applyAlignment="1">
      <alignment horizontal="center"/>
    </xf>
    <xf numFmtId="0" fontId="16" fillId="17" borderId="22" xfId="0" applyFont="1" applyFill="1" applyBorder="1" applyAlignment="1">
      <alignment horizontal="center"/>
    </xf>
    <xf numFmtId="0" fontId="52" fillId="0" borderId="0" xfId="0" applyFont="1" applyAlignment="1">
      <alignment horizontal="center" wrapText="1"/>
    </xf>
    <xf numFmtId="0" fontId="0" fillId="0" borderId="0" xfId="0" applyFill="1"/>
    <xf numFmtId="0" fontId="0" fillId="0" borderId="0" xfId="0" applyFill="1" applyAlignment="1">
      <alignment wrapText="1"/>
    </xf>
  </cellXfs>
  <cellStyles count="4">
    <cellStyle name="Hyperlink" xfId="2" builtinId="8"/>
    <cellStyle name="Normal" xfId="0" builtinId="0"/>
    <cellStyle name="Normal 2" xfId="3" xr:uid="{A47499D1-A8CB-4FD0-82C9-081922E12CC5}"/>
    <cellStyle name="Percent" xfId="1" builtinId="5"/>
  </cellStyles>
  <dxfs count="56">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s>
  <tableStyles count="0" defaultTableStyle="TableStyleMedium2" defaultPivotStyle="PivotStyleLight16"/>
  <colors>
    <mruColors>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9527</xdr:colOff>
      <xdr:row>3</xdr:row>
      <xdr:rowOff>47625</xdr:rowOff>
    </xdr:from>
    <xdr:to>
      <xdr:col>2</xdr:col>
      <xdr:colOff>0</xdr:colOff>
      <xdr:row>15</xdr:row>
      <xdr:rowOff>57785</xdr:rowOff>
    </xdr:to>
    <xdr:sp macro="" textlink="">
      <xdr:nvSpPr>
        <xdr:cNvPr id="2" name="Rectangle: Single Corner Snipped 1">
          <a:extLst>
            <a:ext uri="{FF2B5EF4-FFF2-40B4-BE49-F238E27FC236}">
              <a16:creationId xmlns:a16="http://schemas.microsoft.com/office/drawing/2014/main" id="{00000000-0008-0000-0000-000002000000}"/>
            </a:ext>
          </a:extLst>
        </xdr:cNvPr>
        <xdr:cNvSpPr/>
      </xdr:nvSpPr>
      <xdr:spPr>
        <a:xfrm>
          <a:off x="180977" y="20859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7</xdr:row>
      <xdr:rowOff>28576</xdr:rowOff>
    </xdr:from>
    <xdr:to>
      <xdr:col>2</xdr:col>
      <xdr:colOff>0</xdr:colOff>
      <xdr:row>21</xdr:row>
      <xdr:rowOff>0</xdr:rowOff>
    </xdr:to>
    <xdr:sp macro="" textlink="">
      <xdr:nvSpPr>
        <xdr:cNvPr id="3" name="Rectangle: Single Corner Snipped 2">
          <a:extLst>
            <a:ext uri="{FF2B5EF4-FFF2-40B4-BE49-F238E27FC236}">
              <a16:creationId xmlns:a16="http://schemas.microsoft.com/office/drawing/2014/main" id="{00000000-0008-0000-0000-000003000000}"/>
            </a:ext>
          </a:extLst>
        </xdr:cNvPr>
        <xdr:cNvSpPr>
          <a:spLocks/>
        </xdr:cNvSpPr>
      </xdr:nvSpPr>
      <xdr:spPr bwMode="auto">
        <a:xfrm>
          <a:off x="171450" y="2828926"/>
          <a:ext cx="7077075" cy="2667000"/>
        </a:xfrm>
        <a:prstGeom prst="snip1Rect">
          <a:avLst>
            <a:gd name="adj" fmla="val 25202"/>
          </a:avLst>
        </a:prstGeom>
        <a:solidFill>
          <a:srgbClr val="C05017"/>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409576</xdr:colOff>
      <xdr:row>10</xdr:row>
      <xdr:rowOff>180976</xdr:rowOff>
    </xdr:from>
    <xdr:to>
      <xdr:col>1</xdr:col>
      <xdr:colOff>6896100</xdr:colOff>
      <xdr:row>18</xdr:row>
      <xdr:rowOff>104776</xdr:rowOff>
    </xdr:to>
    <xdr:sp macro="" textlink="">
      <xdr:nvSpPr>
        <xdr:cNvPr id="4" name="Text Box 470">
          <a:extLst>
            <a:ext uri="{FF2B5EF4-FFF2-40B4-BE49-F238E27FC236}">
              <a16:creationId xmlns:a16="http://schemas.microsoft.com/office/drawing/2014/main" id="{00000000-0008-0000-0000-000004000000}"/>
            </a:ext>
          </a:extLst>
        </xdr:cNvPr>
        <xdr:cNvSpPr txBox="1">
          <a:spLocks noChangeArrowheads="1"/>
        </xdr:cNvSpPr>
      </xdr:nvSpPr>
      <xdr:spPr bwMode="auto">
        <a:xfrm>
          <a:off x="581026" y="3362326"/>
          <a:ext cx="6486524"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Youth offending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Blackburn</a:t>
          </a:r>
          <a:r>
            <a:rPr lang="en-GB" sz="2400" b="1" i="0" u="none" strike="noStrike" baseline="0">
              <a:solidFill>
                <a:srgbClr val="FFFFFF"/>
              </a:solidFill>
              <a:latin typeface="Tahoma"/>
              <a:ea typeface="Tahoma"/>
              <a:cs typeface="Tahoma"/>
            </a:rPr>
            <a:t> YOS</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to be published </a:t>
          </a:r>
          <a:r>
            <a:rPr lang="en-GB" sz="2400" b="1" i="0" u="none" strike="noStrike" baseline="0">
              <a:solidFill>
                <a:schemeClr val="bg1"/>
              </a:solidFill>
              <a:latin typeface="Tahoma"/>
              <a:ea typeface="Tahoma"/>
              <a:cs typeface="Tahoma"/>
            </a:rPr>
            <a:t>17 January 2023</a:t>
          </a:r>
          <a:endParaRPr lang="en-GB" sz="1100" b="0" i="0" u="none" strike="noStrike" baseline="0">
            <a:solidFill>
              <a:schemeClr val="bg1"/>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twoCellAnchor editAs="oneCell">
    <xdr:from>
      <xdr:col>0</xdr:col>
      <xdr:colOff>161925</xdr:colOff>
      <xdr:row>0</xdr:row>
      <xdr:rowOff>76200</xdr:rowOff>
    </xdr:from>
    <xdr:to>
      <xdr:col>1</xdr:col>
      <xdr:colOff>3781425</xdr:colOff>
      <xdr:row>2</xdr:row>
      <xdr:rowOff>76199</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161925" y="76200"/>
          <a:ext cx="3790950" cy="16573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201083</xdr:colOff>
      <xdr:row>28</xdr:row>
      <xdr:rowOff>31751</xdr:rowOff>
    </xdr:from>
    <xdr:to>
      <xdr:col>3</xdr:col>
      <xdr:colOff>349250</xdr:colOff>
      <xdr:row>28</xdr:row>
      <xdr:rowOff>216959</xdr:rowOff>
    </xdr:to>
    <xdr:sp macro="" textlink="">
      <xdr:nvSpPr>
        <xdr:cNvPr id="2" name="Star: 5 Points 1">
          <a:extLst>
            <a:ext uri="{FF2B5EF4-FFF2-40B4-BE49-F238E27FC236}">
              <a16:creationId xmlns:a16="http://schemas.microsoft.com/office/drawing/2014/main" id="{00000000-0008-0000-0100-000002000000}"/>
            </a:ext>
          </a:extLst>
        </xdr:cNvPr>
        <xdr:cNvSpPr/>
      </xdr:nvSpPr>
      <xdr:spPr>
        <a:xfrm>
          <a:off x="6286500" y="14679084"/>
          <a:ext cx="148167" cy="185208"/>
        </a:xfrm>
        <a:prstGeom prst="star5">
          <a:avLst/>
        </a:prstGeom>
        <a:solidFill>
          <a:sysClr val="window" lastClr="FFFFFF"/>
        </a:solidFill>
        <a:ln w="12700" cap="flat" cmpd="sng" algn="ctr">
          <a:solidFill>
            <a:srgbClr val="00B05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EE5F0-C8A9-4530-AC4B-99B152E65B52}">
  <sheetPr codeName="Sheet5"/>
  <dimension ref="B1:F24"/>
  <sheetViews>
    <sheetView showGridLines="0" tabSelected="1" workbookViewId="0">
      <selection activeCell="D16" sqref="D16"/>
    </sheetView>
  </sheetViews>
  <sheetFormatPr defaultRowHeight="15" x14ac:dyDescent="0.25"/>
  <cols>
    <col min="1" max="1" width="2.5703125" customWidth="1"/>
    <col min="2" max="2" width="106.140625" customWidth="1"/>
    <col min="4" max="4" width="43.85546875" bestFit="1" customWidth="1"/>
  </cols>
  <sheetData>
    <row r="1" spans="2:2" x14ac:dyDescent="0.25">
      <c r="B1" s="1"/>
    </row>
    <row r="2" spans="2:2" ht="115.5" customHeight="1" x14ac:dyDescent="0.25">
      <c r="B2" s="2"/>
    </row>
    <row r="19" spans="2:6" x14ac:dyDescent="0.25">
      <c r="D19" s="253"/>
      <c r="E19" s="253"/>
      <c r="F19" s="253"/>
    </row>
    <row r="20" spans="2:6" x14ac:dyDescent="0.25">
      <c r="D20" s="253"/>
      <c r="E20" s="253"/>
      <c r="F20" s="253"/>
    </row>
    <row r="21" spans="2:6" x14ac:dyDescent="0.25">
      <c r="D21" s="253"/>
      <c r="E21" s="253"/>
      <c r="F21" s="253"/>
    </row>
    <row r="22" spans="2:6" ht="316.5" customHeight="1" x14ac:dyDescent="0.25">
      <c r="B22" s="3" t="s">
        <v>825</v>
      </c>
      <c r="D22" s="254"/>
      <c r="E22" s="253"/>
      <c r="F22" s="253"/>
    </row>
    <row r="23" spans="2:6" x14ac:dyDescent="0.25">
      <c r="D23" s="253"/>
      <c r="E23" s="253"/>
      <c r="F23" s="253"/>
    </row>
    <row r="24" spans="2:6" x14ac:dyDescent="0.25">
      <c r="D24" s="253"/>
      <c r="E24" s="253"/>
      <c r="F24" s="253"/>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7A0DC-7D18-4BDD-8699-37A019ED8626}">
  <sheetPr codeName="Sheet27">
    <tabColor theme="8" tint="-0.499984740745262"/>
  </sheetPr>
  <dimension ref="A1:C102"/>
  <sheetViews>
    <sheetView zoomScale="70" zoomScaleNormal="70" workbookViewId="0">
      <selection activeCell="J12" sqref="J12"/>
    </sheetView>
  </sheetViews>
  <sheetFormatPr defaultRowHeight="15" x14ac:dyDescent="0.25"/>
  <cols>
    <col min="1" max="1" width="68.7109375" customWidth="1"/>
    <col min="2" max="3" width="13" customWidth="1"/>
  </cols>
  <sheetData>
    <row r="1" spans="1:3" ht="50.25" customHeight="1" x14ac:dyDescent="0.3">
      <c r="A1" s="252" t="s">
        <v>672</v>
      </c>
      <c r="B1" s="252"/>
      <c r="C1" s="252"/>
    </row>
    <row r="3" spans="1:3" ht="20.25" x14ac:dyDescent="0.3">
      <c r="A3" s="95" t="s">
        <v>673</v>
      </c>
    </row>
    <row r="6" spans="1:3" ht="15.75" x14ac:dyDescent="0.25">
      <c r="A6" s="54" t="s">
        <v>596</v>
      </c>
      <c r="B6" s="55" t="s">
        <v>99</v>
      </c>
      <c r="C6" s="56" t="s">
        <v>100</v>
      </c>
    </row>
    <row r="7" spans="1:3" ht="15.75" x14ac:dyDescent="0.25">
      <c r="A7" s="33" t="s">
        <v>597</v>
      </c>
      <c r="B7" s="62">
        <v>8</v>
      </c>
      <c r="C7" s="152">
        <v>1</v>
      </c>
    </row>
    <row r="8" spans="1:3" ht="15.75" x14ac:dyDescent="0.25">
      <c r="A8" s="33" t="s">
        <v>598</v>
      </c>
      <c r="B8" s="62">
        <v>0</v>
      </c>
      <c r="C8" s="152">
        <v>0</v>
      </c>
    </row>
    <row r="9" spans="1:3" ht="15.75" x14ac:dyDescent="0.25">
      <c r="A9" s="23"/>
      <c r="B9" s="51"/>
      <c r="C9" s="185"/>
    </row>
    <row r="11" spans="1:3" ht="15.75" x14ac:dyDescent="0.25">
      <c r="A11" s="23"/>
      <c r="B11" s="23"/>
    </row>
    <row r="12" spans="1:3" ht="15.75" x14ac:dyDescent="0.25">
      <c r="A12" s="23"/>
      <c r="B12" s="23"/>
    </row>
    <row r="13" spans="1:3" ht="20.25" x14ac:dyDescent="0.3">
      <c r="A13" s="95" t="s">
        <v>599</v>
      </c>
    </row>
    <row r="15" spans="1:3" ht="31.5" x14ac:dyDescent="0.25">
      <c r="A15" s="54" t="s">
        <v>674</v>
      </c>
      <c r="B15" s="55" t="s">
        <v>99</v>
      </c>
      <c r="C15" s="56" t="s">
        <v>100</v>
      </c>
    </row>
    <row r="16" spans="1:3" ht="15.75" x14ac:dyDescent="0.25">
      <c r="A16" s="33" t="s">
        <v>612</v>
      </c>
      <c r="B16" s="62">
        <v>8</v>
      </c>
      <c r="C16" s="152">
        <v>1</v>
      </c>
    </row>
    <row r="17" spans="1:3" ht="15.75" x14ac:dyDescent="0.25">
      <c r="A17" s="33" t="s">
        <v>613</v>
      </c>
      <c r="B17" s="62">
        <v>0</v>
      </c>
      <c r="C17" s="152">
        <v>0</v>
      </c>
    </row>
    <row r="18" spans="1:3" ht="15.75" x14ac:dyDescent="0.25">
      <c r="A18" s="33" t="s">
        <v>614</v>
      </c>
      <c r="B18" s="62">
        <v>0</v>
      </c>
      <c r="C18" s="152">
        <v>0</v>
      </c>
    </row>
    <row r="19" spans="1:3" ht="15.75" x14ac:dyDescent="0.25">
      <c r="A19" s="33" t="s">
        <v>615</v>
      </c>
      <c r="B19" s="62">
        <v>0</v>
      </c>
      <c r="C19" s="152">
        <v>0</v>
      </c>
    </row>
    <row r="20" spans="1:3" ht="15.75" x14ac:dyDescent="0.25">
      <c r="A20" s="23"/>
      <c r="B20" s="51"/>
      <c r="C20" s="185"/>
    </row>
    <row r="21" spans="1:3" ht="15.75" x14ac:dyDescent="0.25">
      <c r="A21" s="23"/>
      <c r="B21" s="51"/>
      <c r="C21" s="185"/>
    </row>
    <row r="22" spans="1:3" ht="20.25" x14ac:dyDescent="0.3">
      <c r="A22" s="95" t="s">
        <v>535</v>
      </c>
    </row>
    <row r="24" spans="1:3" ht="31.5" x14ac:dyDescent="0.25">
      <c r="A24" s="54" t="s">
        <v>675</v>
      </c>
      <c r="B24" s="55" t="s">
        <v>99</v>
      </c>
      <c r="C24" s="56" t="s">
        <v>100</v>
      </c>
    </row>
    <row r="25" spans="1:3" ht="15.75" x14ac:dyDescent="0.25">
      <c r="A25" s="33" t="s">
        <v>102</v>
      </c>
      <c r="B25" s="62">
        <v>6</v>
      </c>
      <c r="C25" s="152">
        <v>0.75</v>
      </c>
    </row>
    <row r="26" spans="1:3" ht="15.75" x14ac:dyDescent="0.25">
      <c r="A26" s="33" t="s">
        <v>676</v>
      </c>
      <c r="B26" s="62">
        <v>2</v>
      </c>
      <c r="C26" s="152">
        <v>0.25</v>
      </c>
    </row>
    <row r="27" spans="1:3" ht="15.75" x14ac:dyDescent="0.25">
      <c r="A27" s="33" t="s">
        <v>677</v>
      </c>
      <c r="B27" s="62">
        <v>0</v>
      </c>
      <c r="C27" s="152">
        <v>0</v>
      </c>
    </row>
    <row r="28" spans="1:3" ht="15.75" x14ac:dyDescent="0.25">
      <c r="A28" s="23"/>
      <c r="B28" s="51"/>
      <c r="C28" s="185"/>
    </row>
    <row r="30" spans="1:3" ht="31.5" x14ac:dyDescent="0.25">
      <c r="A30" s="54" t="s">
        <v>678</v>
      </c>
      <c r="B30" s="55" t="s">
        <v>99</v>
      </c>
      <c r="C30" s="56" t="s">
        <v>100</v>
      </c>
    </row>
    <row r="31" spans="1:3" ht="15.75" x14ac:dyDescent="0.25">
      <c r="A31" s="33" t="s">
        <v>634</v>
      </c>
      <c r="B31" s="62">
        <v>8</v>
      </c>
      <c r="C31" s="152">
        <v>1</v>
      </c>
    </row>
    <row r="32" spans="1:3" ht="15.75" x14ac:dyDescent="0.25">
      <c r="A32" s="33" t="s">
        <v>635</v>
      </c>
      <c r="B32" s="62">
        <v>0</v>
      </c>
      <c r="C32" s="152">
        <v>0</v>
      </c>
    </row>
    <row r="33" spans="1:3" ht="15.75" x14ac:dyDescent="0.25">
      <c r="A33" s="33" t="s">
        <v>636</v>
      </c>
      <c r="B33" s="62">
        <v>0</v>
      </c>
      <c r="C33" s="152">
        <v>0</v>
      </c>
    </row>
    <row r="34" spans="1:3" ht="15.75" x14ac:dyDescent="0.25">
      <c r="A34" s="33" t="s">
        <v>637</v>
      </c>
      <c r="B34" s="62">
        <v>0</v>
      </c>
      <c r="C34" s="152">
        <v>0</v>
      </c>
    </row>
    <row r="35" spans="1:3" ht="15.75" x14ac:dyDescent="0.25">
      <c r="A35" s="23"/>
      <c r="B35" s="51"/>
      <c r="C35" s="185"/>
    </row>
    <row r="37" spans="1:3" ht="31.5" x14ac:dyDescent="0.25">
      <c r="A37" s="54" t="s">
        <v>679</v>
      </c>
      <c r="B37" s="55" t="s">
        <v>99</v>
      </c>
      <c r="C37" s="56" t="s">
        <v>100</v>
      </c>
    </row>
    <row r="38" spans="1:3" ht="15.75" x14ac:dyDescent="0.25">
      <c r="A38" s="33" t="s">
        <v>634</v>
      </c>
      <c r="B38" s="62">
        <v>8</v>
      </c>
      <c r="C38" s="152">
        <v>1</v>
      </c>
    </row>
    <row r="39" spans="1:3" ht="15.75" x14ac:dyDescent="0.25">
      <c r="A39" s="33" t="s">
        <v>635</v>
      </c>
      <c r="B39" s="62">
        <v>0</v>
      </c>
      <c r="C39" s="152">
        <v>0</v>
      </c>
    </row>
    <row r="40" spans="1:3" ht="15.75" x14ac:dyDescent="0.25">
      <c r="A40" s="33" t="s">
        <v>636</v>
      </c>
      <c r="B40" s="62">
        <v>0</v>
      </c>
      <c r="C40" s="152">
        <v>0</v>
      </c>
    </row>
    <row r="41" spans="1:3" ht="15.75" x14ac:dyDescent="0.25">
      <c r="A41" s="33" t="s">
        <v>637</v>
      </c>
      <c r="B41" s="62">
        <v>0</v>
      </c>
      <c r="C41" s="152">
        <v>0</v>
      </c>
    </row>
    <row r="42" spans="1:3" ht="15.75" x14ac:dyDescent="0.25">
      <c r="A42" s="23"/>
      <c r="B42" s="51"/>
      <c r="C42" s="185"/>
    </row>
    <row r="44" spans="1:3" ht="31.5" x14ac:dyDescent="0.25">
      <c r="A44" s="54" t="s">
        <v>680</v>
      </c>
      <c r="B44" s="55" t="s">
        <v>99</v>
      </c>
      <c r="C44" s="56" t="s">
        <v>100</v>
      </c>
    </row>
    <row r="45" spans="1:3" ht="15.75" x14ac:dyDescent="0.25">
      <c r="A45" s="33" t="s">
        <v>634</v>
      </c>
      <c r="B45" s="62">
        <v>8</v>
      </c>
      <c r="C45" s="152">
        <v>1</v>
      </c>
    </row>
    <row r="46" spans="1:3" ht="15.75" x14ac:dyDescent="0.25">
      <c r="A46" s="33" t="s">
        <v>635</v>
      </c>
      <c r="B46" s="62">
        <v>0</v>
      </c>
      <c r="C46" s="152">
        <v>0</v>
      </c>
    </row>
    <row r="47" spans="1:3" ht="15.75" x14ac:dyDescent="0.25">
      <c r="A47" s="33" t="s">
        <v>636</v>
      </c>
      <c r="B47" s="62">
        <v>0</v>
      </c>
      <c r="C47" s="152">
        <v>0</v>
      </c>
    </row>
    <row r="48" spans="1:3" ht="15.75" x14ac:dyDescent="0.25">
      <c r="A48" s="33" t="s">
        <v>637</v>
      </c>
      <c r="B48" s="62">
        <v>0</v>
      </c>
      <c r="C48" s="152">
        <v>0</v>
      </c>
    </row>
    <row r="51" spans="1:3" ht="31.5" x14ac:dyDescent="0.25">
      <c r="A51" s="54" t="s">
        <v>681</v>
      </c>
      <c r="B51" s="55" t="s">
        <v>99</v>
      </c>
      <c r="C51" s="56" t="s">
        <v>100</v>
      </c>
    </row>
    <row r="52" spans="1:3" ht="15.75" x14ac:dyDescent="0.25">
      <c r="A52" s="33" t="s">
        <v>617</v>
      </c>
      <c r="B52" s="62">
        <v>6</v>
      </c>
      <c r="C52" s="152">
        <v>0.75</v>
      </c>
    </row>
    <row r="53" spans="1:3" ht="15.75" x14ac:dyDescent="0.25">
      <c r="A53" s="33" t="s">
        <v>618</v>
      </c>
      <c r="B53" s="62">
        <v>2</v>
      </c>
      <c r="C53" s="152">
        <v>0.25</v>
      </c>
    </row>
    <row r="54" spans="1:3" ht="15.75" x14ac:dyDescent="0.25">
      <c r="A54" s="33" t="s">
        <v>619</v>
      </c>
      <c r="B54" s="62">
        <v>0</v>
      </c>
      <c r="C54" s="152">
        <v>0</v>
      </c>
    </row>
    <row r="55" spans="1:3" ht="15.75" x14ac:dyDescent="0.25">
      <c r="A55" s="33" t="s">
        <v>620</v>
      </c>
      <c r="B55" s="62">
        <v>0</v>
      </c>
      <c r="C55" s="152">
        <v>0</v>
      </c>
    </row>
    <row r="56" spans="1:3" ht="15.75" x14ac:dyDescent="0.25">
      <c r="A56" s="23"/>
      <c r="B56" s="51"/>
      <c r="C56" s="185"/>
    </row>
    <row r="58" spans="1:3" ht="31.5" x14ac:dyDescent="0.25">
      <c r="A58" s="54" t="s">
        <v>682</v>
      </c>
      <c r="B58" s="55" t="s">
        <v>99</v>
      </c>
      <c r="C58" s="56" t="s">
        <v>100</v>
      </c>
    </row>
    <row r="59" spans="1:3" ht="15.75" x14ac:dyDescent="0.25">
      <c r="A59" s="33" t="s">
        <v>601</v>
      </c>
      <c r="B59" s="62">
        <v>7</v>
      </c>
      <c r="C59" s="152">
        <v>0.875</v>
      </c>
    </row>
    <row r="60" spans="1:3" ht="15.75" x14ac:dyDescent="0.25">
      <c r="A60" s="33" t="s">
        <v>602</v>
      </c>
      <c r="B60" s="62">
        <v>0</v>
      </c>
      <c r="C60" s="152">
        <v>0</v>
      </c>
    </row>
    <row r="61" spans="1:3" ht="15.75" x14ac:dyDescent="0.25">
      <c r="A61" s="33" t="s">
        <v>661</v>
      </c>
      <c r="B61" s="62">
        <v>0</v>
      </c>
      <c r="C61" s="152">
        <v>0</v>
      </c>
    </row>
    <row r="62" spans="1:3" ht="15.75" x14ac:dyDescent="0.25">
      <c r="A62" s="33" t="s">
        <v>604</v>
      </c>
      <c r="B62" s="62">
        <v>0</v>
      </c>
      <c r="C62" s="152">
        <v>0</v>
      </c>
    </row>
    <row r="63" spans="1:3" ht="15.75" x14ac:dyDescent="0.25">
      <c r="A63" s="33" t="s">
        <v>683</v>
      </c>
      <c r="B63" s="62">
        <v>1</v>
      </c>
      <c r="C63" s="152">
        <v>0.125</v>
      </c>
    </row>
    <row r="66" spans="1:3" ht="31.5" x14ac:dyDescent="0.25">
      <c r="A66" s="54" t="s">
        <v>684</v>
      </c>
      <c r="B66" s="55" t="s">
        <v>99</v>
      </c>
      <c r="C66" s="56" t="s">
        <v>100</v>
      </c>
    </row>
    <row r="67" spans="1:3" ht="15.75" x14ac:dyDescent="0.25">
      <c r="A67" s="33" t="s">
        <v>625</v>
      </c>
      <c r="B67" s="62">
        <v>8</v>
      </c>
      <c r="C67" s="152">
        <v>1</v>
      </c>
    </row>
    <row r="68" spans="1:3" ht="15.75" x14ac:dyDescent="0.25">
      <c r="A68" s="33" t="s">
        <v>626</v>
      </c>
      <c r="B68" s="62">
        <v>0</v>
      </c>
      <c r="C68" s="152">
        <v>0</v>
      </c>
    </row>
    <row r="69" spans="1:3" ht="15.75" x14ac:dyDescent="0.25">
      <c r="A69" s="33" t="s">
        <v>192</v>
      </c>
      <c r="B69" s="62">
        <v>0</v>
      </c>
      <c r="C69" s="152">
        <v>0</v>
      </c>
    </row>
    <row r="70" spans="1:3" ht="15.75" x14ac:dyDescent="0.25">
      <c r="A70" s="33" t="s">
        <v>193</v>
      </c>
      <c r="B70" s="62">
        <v>0</v>
      </c>
      <c r="C70" s="152">
        <v>0</v>
      </c>
    </row>
    <row r="71" spans="1:3" ht="15.75" x14ac:dyDescent="0.25">
      <c r="A71" s="23"/>
      <c r="B71" s="51"/>
      <c r="C71" s="185"/>
    </row>
    <row r="72" spans="1:3" ht="15.75" x14ac:dyDescent="0.25">
      <c r="A72" s="23"/>
      <c r="B72" s="51"/>
      <c r="C72" s="185"/>
    </row>
    <row r="73" spans="1:3" ht="20.25" x14ac:dyDescent="0.3">
      <c r="A73" s="95" t="s">
        <v>685</v>
      </c>
    </row>
    <row r="75" spans="1:3" ht="31.5" x14ac:dyDescent="0.25">
      <c r="A75" s="54" t="s">
        <v>686</v>
      </c>
      <c r="B75" s="55" t="s">
        <v>99</v>
      </c>
      <c r="C75" s="56" t="s">
        <v>100</v>
      </c>
    </row>
    <row r="76" spans="1:3" ht="15.75" x14ac:dyDescent="0.25">
      <c r="A76" s="33" t="s">
        <v>645</v>
      </c>
      <c r="B76" s="62">
        <v>6</v>
      </c>
      <c r="C76" s="152">
        <v>0.75</v>
      </c>
    </row>
    <row r="77" spans="1:3" ht="15.75" x14ac:dyDescent="0.25">
      <c r="A77" s="33" t="s">
        <v>640</v>
      </c>
      <c r="B77" s="62">
        <v>2</v>
      </c>
      <c r="C77" s="152">
        <v>0.25</v>
      </c>
    </row>
    <row r="78" spans="1:3" ht="15.75" x14ac:dyDescent="0.25">
      <c r="A78" s="33" t="s">
        <v>618</v>
      </c>
      <c r="B78" s="62">
        <v>0</v>
      </c>
      <c r="C78" s="152">
        <v>0</v>
      </c>
    </row>
    <row r="79" spans="1:3" ht="15.75" x14ac:dyDescent="0.25">
      <c r="A79" s="33" t="s">
        <v>620</v>
      </c>
      <c r="B79" s="62">
        <v>0</v>
      </c>
      <c r="C79" s="152">
        <v>0</v>
      </c>
    </row>
    <row r="82" spans="1:3" ht="31.5" x14ac:dyDescent="0.25">
      <c r="A82" s="54" t="s">
        <v>687</v>
      </c>
      <c r="B82" s="55" t="s">
        <v>99</v>
      </c>
      <c r="C82" s="56" t="s">
        <v>100</v>
      </c>
    </row>
    <row r="83" spans="1:3" ht="15.75" x14ac:dyDescent="0.25">
      <c r="A83" s="33" t="s">
        <v>645</v>
      </c>
      <c r="B83" s="62">
        <v>8</v>
      </c>
      <c r="C83" s="152">
        <v>1</v>
      </c>
    </row>
    <row r="84" spans="1:3" ht="15.75" x14ac:dyDescent="0.25">
      <c r="A84" s="33" t="s">
        <v>640</v>
      </c>
      <c r="B84" s="62">
        <v>0</v>
      </c>
      <c r="C84" s="152">
        <v>0</v>
      </c>
    </row>
    <row r="85" spans="1:3" ht="15.75" x14ac:dyDescent="0.25">
      <c r="A85" s="33" t="s">
        <v>618</v>
      </c>
      <c r="B85" s="62">
        <v>0</v>
      </c>
      <c r="C85" s="152">
        <v>0</v>
      </c>
    </row>
    <row r="86" spans="1:3" ht="15.75" x14ac:dyDescent="0.25">
      <c r="A86" s="33" t="s">
        <v>620</v>
      </c>
      <c r="B86" s="62">
        <v>0</v>
      </c>
      <c r="C86" s="152">
        <v>0</v>
      </c>
    </row>
    <row r="87" spans="1:3" ht="15.75" x14ac:dyDescent="0.25">
      <c r="A87" s="23"/>
      <c r="B87" s="51"/>
      <c r="C87" s="185"/>
    </row>
    <row r="88" spans="1:3" ht="15.75" x14ac:dyDescent="0.25">
      <c r="A88" s="23"/>
      <c r="B88" s="51"/>
      <c r="C88" s="185"/>
    </row>
    <row r="89" spans="1:3" ht="20.25" x14ac:dyDescent="0.3">
      <c r="A89" s="95" t="s">
        <v>688</v>
      </c>
      <c r="B89" s="51"/>
      <c r="C89" s="185"/>
    </row>
    <row r="91" spans="1:3" ht="31.5" x14ac:dyDescent="0.25">
      <c r="A91" s="54" t="s">
        <v>689</v>
      </c>
      <c r="B91" s="55" t="s">
        <v>99</v>
      </c>
      <c r="C91" s="56" t="s">
        <v>100</v>
      </c>
    </row>
    <row r="92" spans="1:3" ht="15.75" x14ac:dyDescent="0.25">
      <c r="A92" s="33" t="s">
        <v>625</v>
      </c>
      <c r="B92" s="62">
        <v>7</v>
      </c>
      <c r="C92" s="152">
        <v>0.875</v>
      </c>
    </row>
    <row r="93" spans="1:3" ht="15.75" x14ac:dyDescent="0.25">
      <c r="A93" s="33" t="s">
        <v>626</v>
      </c>
      <c r="B93" s="62">
        <v>1</v>
      </c>
      <c r="C93" s="152">
        <v>0.125</v>
      </c>
    </row>
    <row r="94" spans="1:3" ht="15.75" x14ac:dyDescent="0.25">
      <c r="A94" s="33" t="s">
        <v>192</v>
      </c>
      <c r="B94" s="62">
        <v>0</v>
      </c>
      <c r="C94" s="152">
        <v>0</v>
      </c>
    </row>
    <row r="95" spans="1:3" ht="15.75" x14ac:dyDescent="0.25">
      <c r="A95" s="33" t="s">
        <v>193</v>
      </c>
      <c r="B95" s="62">
        <v>0</v>
      </c>
      <c r="C95" s="152">
        <v>0</v>
      </c>
    </row>
    <row r="98" spans="1:3" ht="31.5" x14ac:dyDescent="0.25">
      <c r="A98" s="54" t="s">
        <v>690</v>
      </c>
      <c r="B98" s="55" t="s">
        <v>99</v>
      </c>
      <c r="C98" s="56" t="s">
        <v>100</v>
      </c>
    </row>
    <row r="99" spans="1:3" ht="15.75" x14ac:dyDescent="0.25">
      <c r="A99" s="33" t="s">
        <v>625</v>
      </c>
      <c r="B99" s="62">
        <v>8</v>
      </c>
      <c r="C99" s="152">
        <v>1</v>
      </c>
    </row>
    <row r="100" spans="1:3" ht="15.75" x14ac:dyDescent="0.25">
      <c r="A100" s="33" t="s">
        <v>626</v>
      </c>
      <c r="B100" s="62">
        <v>0</v>
      </c>
      <c r="C100" s="152">
        <v>0</v>
      </c>
    </row>
    <row r="101" spans="1:3" ht="15.75" x14ac:dyDescent="0.25">
      <c r="A101" s="33" t="s">
        <v>192</v>
      </c>
      <c r="B101" s="62">
        <v>0</v>
      </c>
      <c r="C101" s="152">
        <v>0</v>
      </c>
    </row>
    <row r="102" spans="1:3" ht="15.75" x14ac:dyDescent="0.25">
      <c r="A102" s="33" t="s">
        <v>193</v>
      </c>
      <c r="B102" s="62">
        <v>0</v>
      </c>
      <c r="C102" s="152">
        <v>0</v>
      </c>
    </row>
  </sheetData>
  <mergeCells count="1">
    <mergeCell ref="A1:C1"/>
  </mergeCells>
  <pageMargins left="0.7" right="0.7" top="0.75" bottom="0.75" header="0.3" footer="0.3"/>
  <pageSetup paperSize="9"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6925D-BC32-476D-AF74-0196BAD43900}">
  <sheetPr codeName="Sheet30">
    <tabColor rgb="FFFF0000"/>
  </sheetPr>
  <dimension ref="A1:AS111"/>
  <sheetViews>
    <sheetView zoomScale="80" zoomScaleNormal="80" workbookViewId="0">
      <pane xSplit="3" ySplit="4" topLeftCell="D77" activePane="bottomRight" state="frozen"/>
      <selection pane="topRight" activeCell="AD16" sqref="AD16"/>
      <selection pane="bottomLeft" activeCell="AD16" sqref="AD16"/>
      <selection pane="bottomRight" activeCell="AD16" sqref="AD16"/>
    </sheetView>
  </sheetViews>
  <sheetFormatPr defaultRowHeight="15" x14ac:dyDescent="0.25"/>
  <cols>
    <col min="1" max="1" width="10.5703125" customWidth="1"/>
    <col min="2" max="2" width="12.85546875" customWidth="1"/>
    <col min="3" max="3" width="49.42578125" bestFit="1" customWidth="1"/>
    <col min="4" max="10" width="26" customWidth="1"/>
    <col min="11" max="11" width="41" customWidth="1"/>
    <col min="12" max="27" width="26" customWidth="1"/>
    <col min="28" max="28" width="35.28515625" customWidth="1"/>
    <col min="29" max="45" width="26" customWidth="1"/>
  </cols>
  <sheetData>
    <row r="1" spans="1:45" s="184" customFormat="1" ht="90" x14ac:dyDescent="0.25">
      <c r="A1" s="197" t="s">
        <v>691</v>
      </c>
      <c r="B1" s="197" t="s">
        <v>692</v>
      </c>
      <c r="C1" s="197" t="s">
        <v>693</v>
      </c>
      <c r="D1" s="197" t="s">
        <v>694</v>
      </c>
      <c r="E1" s="197" t="s">
        <v>695</v>
      </c>
      <c r="F1" s="197" t="s">
        <v>696</v>
      </c>
      <c r="G1" s="197" t="s">
        <v>697</v>
      </c>
      <c r="H1" s="197" t="s">
        <v>698</v>
      </c>
      <c r="I1" s="197" t="s">
        <v>699</v>
      </c>
      <c r="J1" s="197" t="s">
        <v>700</v>
      </c>
      <c r="K1" s="197" t="s">
        <v>701</v>
      </c>
      <c r="L1" s="197" t="s">
        <v>702</v>
      </c>
      <c r="M1" s="197" t="s">
        <v>703</v>
      </c>
      <c r="N1" s="197" t="s">
        <v>704</v>
      </c>
      <c r="O1" s="197" t="s">
        <v>705</v>
      </c>
      <c r="P1" s="197" t="s">
        <v>706</v>
      </c>
      <c r="Q1" s="197" t="s">
        <v>707</v>
      </c>
      <c r="R1" s="197" t="s">
        <v>708</v>
      </c>
      <c r="S1" s="197" t="s">
        <v>709</v>
      </c>
      <c r="T1" s="197" t="s">
        <v>710</v>
      </c>
      <c r="U1" s="197" t="s">
        <v>711</v>
      </c>
      <c r="V1" s="197" t="s">
        <v>712</v>
      </c>
      <c r="W1" s="197" t="s">
        <v>713</v>
      </c>
      <c r="X1" s="197" t="s">
        <v>714</v>
      </c>
      <c r="Y1" s="197" t="s">
        <v>715</v>
      </c>
      <c r="Z1" s="197" t="s">
        <v>716</v>
      </c>
      <c r="AA1" s="197" t="s">
        <v>717</v>
      </c>
      <c r="AB1" s="197" t="s">
        <v>718</v>
      </c>
      <c r="AC1" s="197" t="s">
        <v>719</v>
      </c>
      <c r="AD1" s="197" t="s">
        <v>720</v>
      </c>
      <c r="AE1" s="197" t="s">
        <v>721</v>
      </c>
      <c r="AF1" s="197" t="s">
        <v>722</v>
      </c>
      <c r="AG1" s="197" t="s">
        <v>723</v>
      </c>
      <c r="AH1" s="197" t="s">
        <v>724</v>
      </c>
      <c r="AI1" s="197" t="s">
        <v>725</v>
      </c>
      <c r="AJ1" s="197" t="s">
        <v>726</v>
      </c>
      <c r="AK1" s="197" t="s">
        <v>727</v>
      </c>
      <c r="AL1" s="197" t="s">
        <v>728</v>
      </c>
      <c r="AM1" s="197" t="s">
        <v>729</v>
      </c>
      <c r="AN1" s="197" t="s">
        <v>730</v>
      </c>
      <c r="AO1" s="197" t="s">
        <v>731</v>
      </c>
      <c r="AP1" s="197" t="s">
        <v>732</v>
      </c>
      <c r="AQ1" s="197" t="s">
        <v>48</v>
      </c>
      <c r="AR1" s="197" t="s">
        <v>733</v>
      </c>
      <c r="AS1" s="197" t="s">
        <v>734</v>
      </c>
    </row>
    <row r="2" spans="1:45" x14ac:dyDescent="0.25">
      <c r="A2">
        <v>1006</v>
      </c>
      <c r="B2" t="s">
        <v>597</v>
      </c>
      <c r="C2" t="s">
        <v>735</v>
      </c>
      <c r="D2" t="s">
        <v>602</v>
      </c>
      <c r="E2" t="s">
        <v>602</v>
      </c>
      <c r="F2" t="s">
        <v>608</v>
      </c>
      <c r="G2" t="s">
        <v>613</v>
      </c>
      <c r="H2" t="s">
        <v>617</v>
      </c>
      <c r="I2" t="s">
        <v>102</v>
      </c>
      <c r="J2" t="s">
        <v>625</v>
      </c>
      <c r="K2" t="s">
        <v>625</v>
      </c>
      <c r="L2" t="s">
        <v>631</v>
      </c>
      <c r="M2" t="s">
        <v>634</v>
      </c>
      <c r="N2" t="s">
        <v>639</v>
      </c>
      <c r="O2" t="s">
        <v>102</v>
      </c>
      <c r="P2" t="s">
        <v>645</v>
      </c>
      <c r="Q2" t="s">
        <v>648</v>
      </c>
      <c r="R2" t="s">
        <v>653</v>
      </c>
      <c r="S2" t="s">
        <v>618</v>
      </c>
      <c r="T2" t="s">
        <v>602</v>
      </c>
      <c r="U2" t="s">
        <v>601</v>
      </c>
      <c r="V2" t="s">
        <v>645</v>
      </c>
      <c r="W2" t="s">
        <v>736</v>
      </c>
      <c r="X2" t="s">
        <v>602</v>
      </c>
      <c r="Y2" t="s">
        <v>645</v>
      </c>
      <c r="Z2" t="s">
        <v>626</v>
      </c>
      <c r="AA2" t="s">
        <v>626</v>
      </c>
      <c r="AB2" t="s">
        <v>601</v>
      </c>
      <c r="AC2" t="s">
        <v>737</v>
      </c>
      <c r="AE2" t="s">
        <v>738</v>
      </c>
      <c r="AF2" t="s">
        <v>739</v>
      </c>
      <c r="AG2" t="s">
        <v>740</v>
      </c>
      <c r="AL2" t="s">
        <v>741</v>
      </c>
      <c r="AO2" t="s">
        <v>742</v>
      </c>
      <c r="AP2" t="s">
        <v>145</v>
      </c>
      <c r="AQ2" t="s">
        <v>743</v>
      </c>
      <c r="AR2" t="s">
        <v>743</v>
      </c>
      <c r="AS2" t="s">
        <v>744</v>
      </c>
    </row>
    <row r="3" spans="1:45" x14ac:dyDescent="0.25">
      <c r="A3">
        <v>1007</v>
      </c>
      <c r="B3" t="s">
        <v>597</v>
      </c>
      <c r="C3" t="s">
        <v>735</v>
      </c>
      <c r="D3" t="s">
        <v>602</v>
      </c>
      <c r="E3" t="s">
        <v>602</v>
      </c>
      <c r="F3" t="s">
        <v>608</v>
      </c>
      <c r="G3" t="s">
        <v>612</v>
      </c>
      <c r="H3" t="s">
        <v>618</v>
      </c>
      <c r="I3" t="s">
        <v>102</v>
      </c>
      <c r="J3" t="s">
        <v>625</v>
      </c>
      <c r="K3" t="s">
        <v>626</v>
      </c>
      <c r="L3" t="s">
        <v>631</v>
      </c>
      <c r="M3" t="s">
        <v>634</v>
      </c>
      <c r="N3" t="s">
        <v>639</v>
      </c>
      <c r="P3" t="s">
        <v>645</v>
      </c>
      <c r="Q3" t="s">
        <v>648</v>
      </c>
      <c r="R3" t="s">
        <v>654</v>
      </c>
      <c r="S3" t="s">
        <v>618</v>
      </c>
      <c r="T3" t="s">
        <v>601</v>
      </c>
      <c r="U3" t="s">
        <v>601</v>
      </c>
      <c r="V3" t="s">
        <v>645</v>
      </c>
      <c r="W3" t="s">
        <v>745</v>
      </c>
      <c r="X3" t="s">
        <v>602</v>
      </c>
      <c r="Y3" t="s">
        <v>645</v>
      </c>
      <c r="Z3" t="s">
        <v>625</v>
      </c>
      <c r="AA3" t="s">
        <v>625</v>
      </c>
      <c r="AB3" t="s">
        <v>601</v>
      </c>
      <c r="AC3" t="s">
        <v>746</v>
      </c>
      <c r="AD3" t="s">
        <v>747</v>
      </c>
      <c r="AE3" t="s">
        <v>738</v>
      </c>
      <c r="AF3" t="s">
        <v>739</v>
      </c>
      <c r="AG3" t="s">
        <v>740</v>
      </c>
      <c r="AL3" t="s">
        <v>741</v>
      </c>
      <c r="AO3" t="s">
        <v>742</v>
      </c>
      <c r="AP3" t="s">
        <v>145</v>
      </c>
      <c r="AQ3" t="s">
        <v>748</v>
      </c>
      <c r="AR3" t="s">
        <v>749</v>
      </c>
      <c r="AS3" t="s">
        <v>744</v>
      </c>
    </row>
    <row r="4" spans="1:45" x14ac:dyDescent="0.25">
      <c r="A4">
        <v>1009</v>
      </c>
      <c r="B4" t="s">
        <v>597</v>
      </c>
      <c r="C4" t="s">
        <v>735</v>
      </c>
      <c r="D4" t="s">
        <v>603</v>
      </c>
      <c r="E4" t="s">
        <v>602</v>
      </c>
      <c r="F4" t="s">
        <v>610</v>
      </c>
      <c r="G4" t="s">
        <v>614</v>
      </c>
      <c r="H4" t="s">
        <v>620</v>
      </c>
      <c r="I4" t="s">
        <v>102</v>
      </c>
      <c r="J4" t="s">
        <v>626</v>
      </c>
      <c r="K4" t="s">
        <v>625</v>
      </c>
      <c r="L4" t="s">
        <v>631</v>
      </c>
      <c r="M4" t="s">
        <v>635</v>
      </c>
      <c r="N4" t="s">
        <v>639</v>
      </c>
      <c r="O4" t="s">
        <v>628</v>
      </c>
      <c r="P4" t="s">
        <v>618</v>
      </c>
      <c r="Q4" t="s">
        <v>648</v>
      </c>
      <c r="S4" t="s">
        <v>620</v>
      </c>
      <c r="T4" t="s">
        <v>604</v>
      </c>
      <c r="U4" t="s">
        <v>602</v>
      </c>
      <c r="V4" t="s">
        <v>645</v>
      </c>
      <c r="X4" t="s">
        <v>601</v>
      </c>
      <c r="Y4" t="s">
        <v>618</v>
      </c>
      <c r="Z4" t="s">
        <v>625</v>
      </c>
      <c r="AA4" t="s">
        <v>625</v>
      </c>
      <c r="AB4" t="s">
        <v>667</v>
      </c>
      <c r="AH4" t="s">
        <v>750</v>
      </c>
      <c r="AN4" t="s">
        <v>147</v>
      </c>
      <c r="AO4" t="s">
        <v>751</v>
      </c>
      <c r="AP4" t="s">
        <v>145</v>
      </c>
      <c r="AQ4" t="s">
        <v>752</v>
      </c>
      <c r="AR4" t="s">
        <v>749</v>
      </c>
      <c r="AS4" t="s">
        <v>744</v>
      </c>
    </row>
    <row r="5" spans="1:45" x14ac:dyDescent="0.25">
      <c r="A5">
        <v>1010</v>
      </c>
      <c r="B5" t="s">
        <v>597</v>
      </c>
      <c r="C5" t="s">
        <v>735</v>
      </c>
      <c r="D5" t="s">
        <v>601</v>
      </c>
      <c r="E5" t="s">
        <v>601</v>
      </c>
      <c r="F5" t="s">
        <v>607</v>
      </c>
      <c r="G5" t="s">
        <v>612</v>
      </c>
      <c r="H5" t="s">
        <v>617</v>
      </c>
      <c r="I5" t="s">
        <v>102</v>
      </c>
      <c r="J5" t="s">
        <v>625</v>
      </c>
      <c r="K5" t="s">
        <v>625</v>
      </c>
      <c r="L5" t="s">
        <v>631</v>
      </c>
      <c r="M5" t="s">
        <v>634</v>
      </c>
      <c r="N5" t="s">
        <v>639</v>
      </c>
      <c r="O5" t="s">
        <v>628</v>
      </c>
      <c r="P5" t="s">
        <v>645</v>
      </c>
      <c r="Q5" t="s">
        <v>648</v>
      </c>
      <c r="R5" t="s">
        <v>653</v>
      </c>
      <c r="S5" t="s">
        <v>617</v>
      </c>
      <c r="T5" t="s">
        <v>601</v>
      </c>
      <c r="U5" t="s">
        <v>601</v>
      </c>
      <c r="V5" t="s">
        <v>645</v>
      </c>
      <c r="X5" t="s">
        <v>601</v>
      </c>
      <c r="Y5" t="s">
        <v>645</v>
      </c>
      <c r="Z5" t="s">
        <v>625</v>
      </c>
      <c r="AA5" t="s">
        <v>625</v>
      </c>
      <c r="AB5" t="s">
        <v>601</v>
      </c>
      <c r="AC5" t="s">
        <v>753</v>
      </c>
      <c r="AE5" t="s">
        <v>738</v>
      </c>
      <c r="AF5" t="s">
        <v>739</v>
      </c>
      <c r="AJ5" t="s">
        <v>754</v>
      </c>
      <c r="AL5" t="s">
        <v>741</v>
      </c>
      <c r="AO5" t="s">
        <v>742</v>
      </c>
      <c r="AP5" t="s">
        <v>146</v>
      </c>
      <c r="AQ5" t="s">
        <v>755</v>
      </c>
      <c r="AR5" t="s">
        <v>749</v>
      </c>
      <c r="AS5" t="s">
        <v>744</v>
      </c>
    </row>
    <row r="6" spans="1:45" x14ac:dyDescent="0.25">
      <c r="A6">
        <v>1011</v>
      </c>
      <c r="B6" t="s">
        <v>597</v>
      </c>
      <c r="C6" t="s">
        <v>735</v>
      </c>
      <c r="D6" t="s">
        <v>601</v>
      </c>
      <c r="E6" t="s">
        <v>601</v>
      </c>
      <c r="F6" t="s">
        <v>608</v>
      </c>
      <c r="G6" t="s">
        <v>613</v>
      </c>
      <c r="H6" t="s">
        <v>617</v>
      </c>
      <c r="I6" t="s">
        <v>102</v>
      </c>
      <c r="J6" t="s">
        <v>625</v>
      </c>
      <c r="K6" t="s">
        <v>625</v>
      </c>
      <c r="L6" t="s">
        <v>631</v>
      </c>
      <c r="M6" t="s">
        <v>634</v>
      </c>
      <c r="N6" t="s">
        <v>639</v>
      </c>
      <c r="O6" t="s">
        <v>102</v>
      </c>
      <c r="P6" t="s">
        <v>645</v>
      </c>
      <c r="Q6" t="s">
        <v>648</v>
      </c>
      <c r="R6" t="s">
        <v>653</v>
      </c>
      <c r="S6" t="s">
        <v>617</v>
      </c>
      <c r="T6" t="s">
        <v>601</v>
      </c>
      <c r="U6" t="s">
        <v>601</v>
      </c>
      <c r="V6" t="s">
        <v>645</v>
      </c>
      <c r="W6" t="s">
        <v>756</v>
      </c>
      <c r="X6" t="s">
        <v>601</v>
      </c>
      <c r="Y6" t="s">
        <v>645</v>
      </c>
      <c r="Z6" t="s">
        <v>625</v>
      </c>
      <c r="AA6" t="s">
        <v>625</v>
      </c>
      <c r="AB6" t="s">
        <v>602</v>
      </c>
      <c r="AC6" t="s">
        <v>757</v>
      </c>
      <c r="AD6" t="s">
        <v>756</v>
      </c>
      <c r="AH6" t="s">
        <v>750</v>
      </c>
      <c r="AM6" t="s">
        <v>758</v>
      </c>
      <c r="AO6" t="s">
        <v>751</v>
      </c>
      <c r="AP6" t="s">
        <v>146</v>
      </c>
      <c r="AQ6" t="s">
        <v>752</v>
      </c>
      <c r="AR6" t="s">
        <v>749</v>
      </c>
      <c r="AS6" t="s">
        <v>759</v>
      </c>
    </row>
    <row r="7" spans="1:45" x14ac:dyDescent="0.25">
      <c r="A7">
        <v>1012</v>
      </c>
      <c r="B7" t="s">
        <v>597</v>
      </c>
      <c r="C7" t="s">
        <v>735</v>
      </c>
      <c r="D7" t="s">
        <v>601</v>
      </c>
      <c r="E7" t="s">
        <v>601</v>
      </c>
      <c r="F7" t="s">
        <v>608</v>
      </c>
      <c r="G7" t="s">
        <v>612</v>
      </c>
      <c r="H7" t="s">
        <v>617</v>
      </c>
      <c r="I7" t="s">
        <v>102</v>
      </c>
      <c r="J7" t="s">
        <v>625</v>
      </c>
      <c r="K7" t="s">
        <v>625</v>
      </c>
      <c r="L7" t="s">
        <v>631</v>
      </c>
      <c r="M7" t="s">
        <v>634</v>
      </c>
      <c r="N7" t="s">
        <v>639</v>
      </c>
      <c r="O7" t="s">
        <v>103</v>
      </c>
      <c r="P7" t="s">
        <v>645</v>
      </c>
      <c r="Q7" t="s">
        <v>648</v>
      </c>
      <c r="R7" t="s">
        <v>654</v>
      </c>
      <c r="S7" t="s">
        <v>618</v>
      </c>
      <c r="T7" t="s">
        <v>601</v>
      </c>
      <c r="U7" t="s">
        <v>663</v>
      </c>
      <c r="V7" t="s">
        <v>645</v>
      </c>
      <c r="W7" t="s">
        <v>760</v>
      </c>
      <c r="X7" t="s">
        <v>601</v>
      </c>
      <c r="Y7" t="s">
        <v>645</v>
      </c>
      <c r="Z7" t="s">
        <v>626</v>
      </c>
      <c r="AA7" t="s">
        <v>625</v>
      </c>
      <c r="AB7" t="s">
        <v>601</v>
      </c>
      <c r="AC7" t="s">
        <v>761</v>
      </c>
      <c r="AE7" t="s">
        <v>738</v>
      </c>
      <c r="AF7" t="s">
        <v>739</v>
      </c>
      <c r="AG7" t="s">
        <v>740</v>
      </c>
      <c r="AM7" t="s">
        <v>758</v>
      </c>
      <c r="AO7" t="s">
        <v>762</v>
      </c>
      <c r="AP7" t="s">
        <v>145</v>
      </c>
      <c r="AQ7" t="s">
        <v>752</v>
      </c>
      <c r="AR7" t="s">
        <v>749</v>
      </c>
      <c r="AS7" t="s">
        <v>744</v>
      </c>
    </row>
    <row r="8" spans="1:45" x14ac:dyDescent="0.25">
      <c r="A8">
        <v>1013</v>
      </c>
      <c r="B8" t="s">
        <v>597</v>
      </c>
      <c r="C8" t="s">
        <v>735</v>
      </c>
      <c r="D8" t="s">
        <v>601</v>
      </c>
      <c r="E8" t="s">
        <v>601</v>
      </c>
      <c r="F8" t="s">
        <v>608</v>
      </c>
      <c r="G8" t="s">
        <v>612</v>
      </c>
      <c r="H8" t="s">
        <v>617</v>
      </c>
      <c r="I8" t="s">
        <v>102</v>
      </c>
      <c r="J8" t="s">
        <v>625</v>
      </c>
      <c r="K8" t="s">
        <v>625</v>
      </c>
      <c r="L8" t="s">
        <v>631</v>
      </c>
      <c r="M8" t="s">
        <v>634</v>
      </c>
      <c r="N8" t="s">
        <v>639</v>
      </c>
      <c r="O8" t="s">
        <v>628</v>
      </c>
      <c r="P8" t="s">
        <v>645</v>
      </c>
      <c r="Q8" t="s">
        <v>648</v>
      </c>
      <c r="R8" t="s">
        <v>653</v>
      </c>
      <c r="S8" t="s">
        <v>617</v>
      </c>
      <c r="T8" t="s">
        <v>601</v>
      </c>
      <c r="U8" t="s">
        <v>601</v>
      </c>
      <c r="V8" t="s">
        <v>640</v>
      </c>
      <c r="W8" t="s">
        <v>763</v>
      </c>
      <c r="X8" t="s">
        <v>601</v>
      </c>
      <c r="Y8" t="s">
        <v>645</v>
      </c>
      <c r="Z8" t="s">
        <v>626</v>
      </c>
      <c r="AA8" t="s">
        <v>625</v>
      </c>
      <c r="AB8" t="s">
        <v>602</v>
      </c>
      <c r="AC8" t="s">
        <v>764</v>
      </c>
      <c r="AD8" t="s">
        <v>765</v>
      </c>
      <c r="AE8" t="s">
        <v>738</v>
      </c>
      <c r="AJ8" t="s">
        <v>754</v>
      </c>
      <c r="AO8" t="s">
        <v>742</v>
      </c>
      <c r="AP8" t="s">
        <v>146</v>
      </c>
      <c r="AQ8" t="s">
        <v>766</v>
      </c>
      <c r="AR8" t="s">
        <v>749</v>
      </c>
      <c r="AS8" t="s">
        <v>744</v>
      </c>
    </row>
    <row r="9" spans="1:45" x14ac:dyDescent="0.25">
      <c r="A9">
        <v>1014</v>
      </c>
      <c r="B9" t="s">
        <v>597</v>
      </c>
      <c r="C9" t="s">
        <v>735</v>
      </c>
      <c r="D9" t="s">
        <v>601</v>
      </c>
      <c r="E9" t="s">
        <v>601</v>
      </c>
      <c r="F9" t="s">
        <v>607</v>
      </c>
      <c r="G9" t="s">
        <v>612</v>
      </c>
      <c r="H9" t="s">
        <v>617</v>
      </c>
      <c r="I9" t="s">
        <v>102</v>
      </c>
      <c r="J9" t="s">
        <v>625</v>
      </c>
      <c r="K9" t="s">
        <v>625</v>
      </c>
      <c r="L9" t="s">
        <v>631</v>
      </c>
      <c r="M9" t="s">
        <v>634</v>
      </c>
      <c r="N9" t="s">
        <v>639</v>
      </c>
      <c r="O9" t="s">
        <v>102</v>
      </c>
      <c r="P9" t="s">
        <v>645</v>
      </c>
      <c r="R9" t="s">
        <v>653</v>
      </c>
      <c r="S9" t="s">
        <v>617</v>
      </c>
      <c r="T9" t="s">
        <v>601</v>
      </c>
      <c r="U9" t="s">
        <v>601</v>
      </c>
      <c r="V9" t="s">
        <v>640</v>
      </c>
      <c r="W9" t="s">
        <v>767</v>
      </c>
      <c r="X9" t="s">
        <v>601</v>
      </c>
      <c r="Y9" t="s">
        <v>645</v>
      </c>
      <c r="Z9" t="s">
        <v>625</v>
      </c>
      <c r="AA9" t="s">
        <v>625</v>
      </c>
      <c r="AB9" t="s">
        <v>601</v>
      </c>
      <c r="AC9" t="s">
        <v>768</v>
      </c>
      <c r="AD9" t="s">
        <v>769</v>
      </c>
      <c r="AE9" t="s">
        <v>738</v>
      </c>
      <c r="AF9" t="s">
        <v>739</v>
      </c>
      <c r="AL9" t="s">
        <v>741</v>
      </c>
      <c r="AO9" t="s">
        <v>742</v>
      </c>
      <c r="AP9" t="s">
        <v>146</v>
      </c>
      <c r="AQ9" t="s">
        <v>752</v>
      </c>
      <c r="AR9" t="s">
        <v>749</v>
      </c>
      <c r="AS9" t="s">
        <v>744</v>
      </c>
    </row>
    <row r="10" spans="1:45" x14ac:dyDescent="0.25">
      <c r="A10">
        <v>1015</v>
      </c>
      <c r="B10" t="s">
        <v>597</v>
      </c>
      <c r="C10" t="s">
        <v>735</v>
      </c>
      <c r="D10" t="s">
        <v>601</v>
      </c>
      <c r="E10" t="s">
        <v>601</v>
      </c>
      <c r="F10" t="s">
        <v>607</v>
      </c>
      <c r="G10" t="s">
        <v>612</v>
      </c>
      <c r="H10" t="s">
        <v>617</v>
      </c>
      <c r="I10" t="s">
        <v>102</v>
      </c>
      <c r="J10" t="s">
        <v>625</v>
      </c>
      <c r="K10" t="s">
        <v>625</v>
      </c>
      <c r="L10" t="s">
        <v>631</v>
      </c>
      <c r="M10" t="s">
        <v>634</v>
      </c>
      <c r="N10" t="s">
        <v>639</v>
      </c>
      <c r="O10" t="s">
        <v>102</v>
      </c>
      <c r="P10" t="s">
        <v>645</v>
      </c>
      <c r="Q10" t="s">
        <v>648</v>
      </c>
      <c r="R10" t="s">
        <v>653</v>
      </c>
      <c r="S10" t="s">
        <v>618</v>
      </c>
      <c r="T10" t="s">
        <v>601</v>
      </c>
      <c r="U10" t="s">
        <v>663</v>
      </c>
      <c r="V10" t="s">
        <v>640</v>
      </c>
      <c r="W10" t="s">
        <v>770</v>
      </c>
      <c r="X10" t="s">
        <v>601</v>
      </c>
      <c r="Y10" t="s">
        <v>645</v>
      </c>
      <c r="Z10" t="s">
        <v>625</v>
      </c>
      <c r="AA10" t="s">
        <v>625</v>
      </c>
      <c r="AB10" t="s">
        <v>601</v>
      </c>
      <c r="AC10" t="s">
        <v>771</v>
      </c>
      <c r="AD10" t="s">
        <v>772</v>
      </c>
      <c r="AH10" t="s">
        <v>750</v>
      </c>
      <c r="AK10" t="s">
        <v>773</v>
      </c>
      <c r="AO10" t="s">
        <v>762</v>
      </c>
      <c r="AP10" t="s">
        <v>145</v>
      </c>
      <c r="AQ10" t="s">
        <v>752</v>
      </c>
      <c r="AR10" t="s">
        <v>749</v>
      </c>
      <c r="AS10" t="s">
        <v>744</v>
      </c>
    </row>
    <row r="11" spans="1:45" x14ac:dyDescent="0.25">
      <c r="A11">
        <v>1016</v>
      </c>
      <c r="B11" t="s">
        <v>598</v>
      </c>
      <c r="C11" t="s">
        <v>735</v>
      </c>
      <c r="D11" t="s">
        <v>602</v>
      </c>
      <c r="E11" t="s">
        <v>601</v>
      </c>
      <c r="F11" t="s">
        <v>608</v>
      </c>
      <c r="G11" t="s">
        <v>613</v>
      </c>
      <c r="H11" t="s">
        <v>617</v>
      </c>
    </row>
    <row r="12" spans="1:45" x14ac:dyDescent="0.25">
      <c r="A12">
        <v>1017</v>
      </c>
      <c r="B12" t="s">
        <v>597</v>
      </c>
      <c r="C12" t="s">
        <v>735</v>
      </c>
      <c r="D12" t="s">
        <v>602</v>
      </c>
      <c r="E12" t="s">
        <v>601</v>
      </c>
      <c r="F12" t="s">
        <v>608</v>
      </c>
      <c r="G12" t="s">
        <v>613</v>
      </c>
      <c r="H12" t="s">
        <v>617</v>
      </c>
      <c r="I12" t="s">
        <v>102</v>
      </c>
      <c r="J12" t="s">
        <v>625</v>
      </c>
      <c r="K12" t="s">
        <v>625</v>
      </c>
      <c r="L12" t="s">
        <v>631</v>
      </c>
      <c r="M12" t="s">
        <v>634</v>
      </c>
      <c r="N12" t="s">
        <v>639</v>
      </c>
      <c r="O12" t="s">
        <v>628</v>
      </c>
      <c r="P12" t="s">
        <v>645</v>
      </c>
      <c r="Q12" t="s">
        <v>648</v>
      </c>
      <c r="R12" t="s">
        <v>658</v>
      </c>
      <c r="S12" t="s">
        <v>618</v>
      </c>
      <c r="T12" t="s">
        <v>601</v>
      </c>
      <c r="U12" t="s">
        <v>601</v>
      </c>
      <c r="V12" t="s">
        <v>645</v>
      </c>
      <c r="W12" t="s">
        <v>756</v>
      </c>
      <c r="X12" t="s">
        <v>601</v>
      </c>
      <c r="Y12" t="s">
        <v>645</v>
      </c>
      <c r="Z12" t="s">
        <v>625</v>
      </c>
      <c r="AA12" t="s">
        <v>625</v>
      </c>
      <c r="AB12" t="s">
        <v>601</v>
      </c>
      <c r="AC12" t="s">
        <v>774</v>
      </c>
      <c r="AD12" t="s">
        <v>756</v>
      </c>
      <c r="AF12" t="s">
        <v>739</v>
      </c>
      <c r="AL12" t="s">
        <v>741</v>
      </c>
      <c r="AO12" t="s">
        <v>775</v>
      </c>
      <c r="AP12" t="s">
        <v>145</v>
      </c>
      <c r="AQ12" t="s">
        <v>748</v>
      </c>
      <c r="AR12" t="s">
        <v>749</v>
      </c>
      <c r="AS12" t="s">
        <v>744</v>
      </c>
    </row>
    <row r="13" spans="1:45" x14ac:dyDescent="0.25">
      <c r="A13">
        <v>1018</v>
      </c>
      <c r="B13" t="s">
        <v>597</v>
      </c>
      <c r="C13" t="s">
        <v>735</v>
      </c>
      <c r="D13" t="s">
        <v>601</v>
      </c>
      <c r="E13" t="s">
        <v>602</v>
      </c>
      <c r="F13" t="s">
        <v>608</v>
      </c>
      <c r="G13" t="s">
        <v>612</v>
      </c>
      <c r="H13" t="s">
        <v>617</v>
      </c>
      <c r="I13" t="s">
        <v>102</v>
      </c>
      <c r="J13" t="s">
        <v>625</v>
      </c>
      <c r="K13" t="s">
        <v>625</v>
      </c>
      <c r="L13" t="s">
        <v>631</v>
      </c>
      <c r="M13" t="s">
        <v>634</v>
      </c>
      <c r="N13" t="s">
        <v>639</v>
      </c>
      <c r="O13" t="s">
        <v>628</v>
      </c>
      <c r="P13" t="s">
        <v>645</v>
      </c>
      <c r="Q13" t="s">
        <v>648</v>
      </c>
      <c r="R13" t="s">
        <v>653</v>
      </c>
      <c r="S13" t="s">
        <v>618</v>
      </c>
      <c r="T13" t="s">
        <v>601</v>
      </c>
      <c r="U13" t="s">
        <v>663</v>
      </c>
      <c r="V13" t="s">
        <v>640</v>
      </c>
      <c r="X13" t="s">
        <v>601</v>
      </c>
      <c r="Y13" t="s">
        <v>645</v>
      </c>
      <c r="Z13" t="s">
        <v>626</v>
      </c>
      <c r="AA13" t="s">
        <v>625</v>
      </c>
      <c r="AB13" t="s">
        <v>602</v>
      </c>
      <c r="AD13" t="s">
        <v>776</v>
      </c>
      <c r="AH13" t="s">
        <v>750</v>
      </c>
      <c r="AK13" t="s">
        <v>773</v>
      </c>
      <c r="AO13" t="s">
        <v>742</v>
      </c>
      <c r="AP13" t="s">
        <v>146</v>
      </c>
      <c r="AQ13" t="s">
        <v>755</v>
      </c>
      <c r="AR13" t="s">
        <v>749</v>
      </c>
      <c r="AS13" t="s">
        <v>744</v>
      </c>
    </row>
    <row r="14" spans="1:45" x14ac:dyDescent="0.25">
      <c r="A14">
        <v>1021</v>
      </c>
      <c r="B14" t="s">
        <v>598</v>
      </c>
      <c r="C14" t="s">
        <v>735</v>
      </c>
      <c r="D14" t="s">
        <v>602</v>
      </c>
      <c r="E14" t="s">
        <v>601</v>
      </c>
      <c r="F14" t="s">
        <v>607</v>
      </c>
      <c r="G14" t="s">
        <v>612</v>
      </c>
      <c r="H14" t="s">
        <v>618</v>
      </c>
      <c r="I14" t="s">
        <v>102</v>
      </c>
      <c r="J14" t="s">
        <v>625</v>
      </c>
      <c r="K14" t="s">
        <v>628</v>
      </c>
      <c r="L14" t="s">
        <v>631</v>
      </c>
      <c r="M14" t="s">
        <v>634</v>
      </c>
      <c r="N14" t="s">
        <v>640</v>
      </c>
      <c r="O14" t="s">
        <v>628</v>
      </c>
      <c r="P14" t="s">
        <v>645</v>
      </c>
      <c r="Q14" t="s">
        <v>648</v>
      </c>
      <c r="R14" t="s">
        <v>653</v>
      </c>
      <c r="S14" t="s">
        <v>618</v>
      </c>
      <c r="T14" t="s">
        <v>601</v>
      </c>
      <c r="U14" t="s">
        <v>601</v>
      </c>
      <c r="V14" t="s">
        <v>628</v>
      </c>
      <c r="W14" t="s">
        <v>777</v>
      </c>
      <c r="X14" t="s">
        <v>601</v>
      </c>
      <c r="Y14" t="s">
        <v>628</v>
      </c>
      <c r="AB14" t="s">
        <v>601</v>
      </c>
    </row>
    <row r="15" spans="1:45" x14ac:dyDescent="0.25">
      <c r="A15">
        <v>1033</v>
      </c>
      <c r="B15" t="s">
        <v>598</v>
      </c>
      <c r="C15" t="s">
        <v>735</v>
      </c>
      <c r="D15" t="s">
        <v>602</v>
      </c>
      <c r="E15" t="s">
        <v>601</v>
      </c>
      <c r="F15" t="s">
        <v>607</v>
      </c>
      <c r="G15" t="s">
        <v>612</v>
      </c>
      <c r="H15" t="s">
        <v>618</v>
      </c>
      <c r="J15" t="s">
        <v>625</v>
      </c>
      <c r="K15" t="s">
        <v>628</v>
      </c>
      <c r="L15" t="s">
        <v>631</v>
      </c>
      <c r="M15" t="s">
        <v>634</v>
      </c>
      <c r="N15" t="s">
        <v>640</v>
      </c>
      <c r="O15" t="s">
        <v>628</v>
      </c>
      <c r="P15" t="s">
        <v>645</v>
      </c>
      <c r="Q15" t="s">
        <v>648</v>
      </c>
      <c r="R15" t="s">
        <v>653</v>
      </c>
      <c r="S15" t="s">
        <v>618</v>
      </c>
      <c r="T15" t="s">
        <v>601</v>
      </c>
      <c r="U15" t="s">
        <v>601</v>
      </c>
      <c r="V15" t="s">
        <v>628</v>
      </c>
      <c r="W15" t="s">
        <v>777</v>
      </c>
    </row>
    <row r="16" spans="1:45" x14ac:dyDescent="0.25">
      <c r="A16">
        <v>1040</v>
      </c>
      <c r="B16" t="s">
        <v>597</v>
      </c>
      <c r="C16" t="s">
        <v>735</v>
      </c>
      <c r="D16" t="s">
        <v>602</v>
      </c>
      <c r="E16" t="s">
        <v>601</v>
      </c>
      <c r="F16" t="s">
        <v>607</v>
      </c>
      <c r="G16" t="s">
        <v>612</v>
      </c>
      <c r="H16" t="s">
        <v>618</v>
      </c>
      <c r="I16" t="s">
        <v>102</v>
      </c>
      <c r="J16" t="s">
        <v>625</v>
      </c>
      <c r="K16" t="s">
        <v>628</v>
      </c>
      <c r="L16" t="s">
        <v>631</v>
      </c>
      <c r="M16" t="s">
        <v>634</v>
      </c>
      <c r="N16" t="s">
        <v>640</v>
      </c>
      <c r="O16" t="s">
        <v>628</v>
      </c>
      <c r="P16" t="s">
        <v>645</v>
      </c>
      <c r="Q16" t="s">
        <v>648</v>
      </c>
      <c r="R16" t="s">
        <v>653</v>
      </c>
      <c r="S16" t="s">
        <v>618</v>
      </c>
      <c r="T16" t="s">
        <v>601</v>
      </c>
      <c r="U16" t="s">
        <v>601</v>
      </c>
      <c r="V16" t="s">
        <v>628</v>
      </c>
      <c r="W16" t="s">
        <v>777</v>
      </c>
      <c r="X16" t="s">
        <v>601</v>
      </c>
      <c r="Y16" t="s">
        <v>628</v>
      </c>
      <c r="AB16" t="s">
        <v>601</v>
      </c>
      <c r="AC16" t="s">
        <v>778</v>
      </c>
      <c r="AD16" t="s">
        <v>779</v>
      </c>
      <c r="AH16" t="s">
        <v>750</v>
      </c>
      <c r="AI16" t="s">
        <v>780</v>
      </c>
      <c r="AO16" t="s">
        <v>742</v>
      </c>
      <c r="AP16" t="s">
        <v>146</v>
      </c>
      <c r="AQ16" t="s">
        <v>755</v>
      </c>
      <c r="AR16" t="s">
        <v>749</v>
      </c>
      <c r="AS16" t="s">
        <v>744</v>
      </c>
    </row>
    <row r="17" spans="1:45" x14ac:dyDescent="0.25">
      <c r="A17">
        <v>1042</v>
      </c>
      <c r="B17" t="s">
        <v>597</v>
      </c>
      <c r="C17" t="s">
        <v>735</v>
      </c>
      <c r="D17" t="s">
        <v>602</v>
      </c>
      <c r="E17" t="s">
        <v>602</v>
      </c>
      <c r="F17" t="s">
        <v>608</v>
      </c>
      <c r="G17" t="s">
        <v>613</v>
      </c>
      <c r="H17" t="s">
        <v>617</v>
      </c>
      <c r="I17" t="s">
        <v>102</v>
      </c>
      <c r="J17" t="s">
        <v>625</v>
      </c>
      <c r="K17" t="s">
        <v>628</v>
      </c>
      <c r="L17" t="s">
        <v>631</v>
      </c>
      <c r="M17" t="s">
        <v>634</v>
      </c>
      <c r="N17" t="s">
        <v>640</v>
      </c>
      <c r="O17" t="s">
        <v>628</v>
      </c>
      <c r="P17" t="s">
        <v>645</v>
      </c>
      <c r="Q17" t="s">
        <v>649</v>
      </c>
      <c r="R17" t="s">
        <v>658</v>
      </c>
      <c r="S17" t="s">
        <v>619</v>
      </c>
      <c r="T17" t="s">
        <v>602</v>
      </c>
      <c r="U17" t="s">
        <v>663</v>
      </c>
      <c r="V17" t="s">
        <v>640</v>
      </c>
      <c r="X17" t="s">
        <v>602</v>
      </c>
      <c r="Y17" t="s">
        <v>618</v>
      </c>
      <c r="Z17" t="s">
        <v>626</v>
      </c>
      <c r="AA17" t="s">
        <v>626</v>
      </c>
      <c r="AB17" t="s">
        <v>601</v>
      </c>
      <c r="AC17" t="s">
        <v>781</v>
      </c>
      <c r="AH17" t="s">
        <v>750</v>
      </c>
      <c r="AM17" t="s">
        <v>758</v>
      </c>
      <c r="AO17" t="s">
        <v>762</v>
      </c>
      <c r="AP17" t="s">
        <v>146</v>
      </c>
      <c r="AQ17" t="s">
        <v>752</v>
      </c>
      <c r="AR17" t="s">
        <v>749</v>
      </c>
      <c r="AS17" t="s">
        <v>744</v>
      </c>
    </row>
    <row r="101" spans="1:45" x14ac:dyDescent="0.25">
      <c r="A101" s="186"/>
      <c r="B101" s="186"/>
      <c r="C101" s="186"/>
      <c r="D101" s="186"/>
      <c r="E101" s="186"/>
      <c r="F101" s="186"/>
      <c r="G101" s="186"/>
      <c r="H101" s="186"/>
      <c r="I101" s="186"/>
      <c r="J101" s="186"/>
      <c r="K101" s="186"/>
      <c r="L101" s="186"/>
      <c r="M101" s="186"/>
      <c r="N101" s="186"/>
      <c r="O101" s="186"/>
      <c r="P101" s="186"/>
      <c r="Q101" s="186"/>
      <c r="R101" s="186"/>
      <c r="S101" s="186"/>
      <c r="T101" s="186"/>
      <c r="U101" s="186"/>
      <c r="V101" s="186"/>
      <c r="W101" s="186"/>
      <c r="X101" s="186"/>
      <c r="Y101" s="186"/>
      <c r="Z101" s="186"/>
      <c r="AA101" s="186"/>
      <c r="AB101" s="186"/>
      <c r="AC101" s="186"/>
      <c r="AD101" s="186"/>
      <c r="AE101" s="186"/>
      <c r="AF101" s="186"/>
      <c r="AG101" s="186"/>
      <c r="AH101" s="186"/>
      <c r="AI101" s="186"/>
      <c r="AJ101" s="186"/>
      <c r="AK101" s="186"/>
      <c r="AL101" s="186"/>
      <c r="AM101" s="186"/>
      <c r="AN101" s="186"/>
      <c r="AO101" s="186"/>
      <c r="AP101" s="186"/>
      <c r="AQ101" s="186"/>
      <c r="AR101" s="186"/>
      <c r="AS101" s="186"/>
    </row>
    <row r="102" spans="1:45" x14ac:dyDescent="0.25">
      <c r="B102" s="21">
        <f>COUNTIF(B$2:B$100,"complete")</f>
        <v>13</v>
      </c>
      <c r="C102" s="186"/>
      <c r="D102" s="21">
        <f>COUNTIF(D$2:D$100,"Very well")</f>
        <v>7</v>
      </c>
      <c r="E102" s="21">
        <f>COUNTIF(E$2:E$100,"Very well")</f>
        <v>11</v>
      </c>
      <c r="F102" s="21">
        <f>COUNTIF(F$2:F$100,"Very aware")</f>
        <v>6</v>
      </c>
      <c r="G102" s="21">
        <f>COUNTIF(G$2:G$100,"Fully updated")</f>
        <v>10</v>
      </c>
      <c r="H102" s="21">
        <f>COUNTIF(H$2:H$100,"Often")</f>
        <v>11</v>
      </c>
      <c r="I102" s="21">
        <f>COUNTIF(I$2:I$100,"Yes")</f>
        <v>14</v>
      </c>
      <c r="J102" s="21">
        <f>COUNTIF(J$2:J$100,"To a great extent")</f>
        <v>14</v>
      </c>
      <c r="K102" s="21">
        <f>COUNTIF(K$2:K$100,"To a great extent")</f>
        <v>10</v>
      </c>
      <c r="L102" s="21">
        <f>COUNTIF(L$2:L$100,"Too frequent")</f>
        <v>0</v>
      </c>
      <c r="M102" s="21">
        <f>COUNTIF(M$2:M$100,"Very good")</f>
        <v>14</v>
      </c>
      <c r="N102" s="21">
        <f>COUNTIF(N$2:N$100,"Fully")</f>
        <v>11</v>
      </c>
      <c r="O102" s="21">
        <f>COUNTIF(O$2:O$100,"Yes")</f>
        <v>4</v>
      </c>
      <c r="P102" s="21">
        <f>COUNTIF(P$2:P$100,"Always")</f>
        <v>14</v>
      </c>
      <c r="Q102" s="21">
        <f>COUNTIF(Q$2:Q$100,"Fully met")</f>
        <v>13</v>
      </c>
      <c r="R102" s="21">
        <f>COUNTIF(R$2:R$100,"Very valuable")</f>
        <v>10</v>
      </c>
      <c r="S102" s="21">
        <f>COUNTIF(S$2:S$100,"Often")</f>
        <v>4</v>
      </c>
      <c r="T102" s="21">
        <f>COUNTIF(T$2:T$100,"Very well")</f>
        <v>12</v>
      </c>
      <c r="U102" s="21">
        <f>COUNTIF(U$2:U$100,"Very well")</f>
        <v>10</v>
      </c>
      <c r="V102" s="21">
        <f>COUNTIF(V$2:V$100,"Always")</f>
        <v>7</v>
      </c>
      <c r="W102" s="186"/>
      <c r="X102" s="21">
        <f>COUNTIF(X$2:X$100,"Very well")</f>
        <v>11</v>
      </c>
      <c r="Y102" s="21">
        <f>COUNTIF(Y$2:Y$100,"Always")</f>
        <v>10</v>
      </c>
      <c r="Z102" s="21">
        <f>COUNTIF(Z$2:Z$100,"To a great extent")</f>
        <v>7</v>
      </c>
      <c r="AA102" s="21">
        <f>COUNTIF(AA$2:AA$100,"To a great extent")</f>
        <v>10</v>
      </c>
      <c r="AB102" s="21">
        <f>COUNTIF(AB$2:AB$100,"Very well")</f>
        <v>10</v>
      </c>
      <c r="AC102" s="186"/>
      <c r="AD102" s="186"/>
      <c r="AE102" s="21">
        <f>COUNTIF(AE$2:AE$100,"Yes, post-court cases")</f>
        <v>6</v>
      </c>
      <c r="AF102" s="21">
        <f>COUNTIF(AF$2:AF$100,"Yes, out-of-court cases")</f>
        <v>6</v>
      </c>
      <c r="AG102" s="21">
        <f>COUNTIF(AG$2:AG$100,"Yes, resettlement cases")</f>
        <v>3</v>
      </c>
      <c r="AH102" s="21">
        <f>COUNTIF(AH$2:AH$100,"No, I don't have case holding responsibility")</f>
        <v>6</v>
      </c>
      <c r="AI102" s="21">
        <f>COUNTIF(AI$2:AI$100,"Admin*")</f>
        <v>1</v>
      </c>
      <c r="AJ102" s="21">
        <f>COUNTIF(AJ$2:AJ$100,"Victim*")</f>
        <v>2</v>
      </c>
      <c r="AK102" s="21">
        <f>COUNTIF(AK$2:AK$100,"Manager")</f>
        <v>2</v>
      </c>
      <c r="AL102" s="21">
        <f>COUNTIF(AL$2:AL$100,"Case Manager")</f>
        <v>5</v>
      </c>
      <c r="AM102" s="21">
        <f>COUNTIF(AM$2:AM$100,"Seconded*")</f>
        <v>3</v>
      </c>
      <c r="AN102" s="21">
        <f>COUNTIF(AN$2:AN$100,"Other")</f>
        <v>1</v>
      </c>
      <c r="AO102" s="21">
        <f>COUNTIF(AO$2:AO$100,"Less than one year")</f>
        <v>1</v>
      </c>
      <c r="AP102" s="21">
        <f>COUNTIF(AP$2:AP$100,"Female")</f>
        <v>7</v>
      </c>
      <c r="AQ102" s="21">
        <f>COUNTIF(AQ$2:AQ$100,"18 - 30")</f>
        <v>0</v>
      </c>
      <c r="AR102" s="21">
        <f>COUNTIF(AR$2:AR$100,"White*")</f>
        <v>12</v>
      </c>
      <c r="AS102" s="21">
        <f>COUNTIF(AS$2:AS$100,"Full time")</f>
        <v>12</v>
      </c>
    </row>
    <row r="103" spans="1:45" x14ac:dyDescent="0.25">
      <c r="A103" s="183" t="s">
        <v>782</v>
      </c>
      <c r="B103" s="21">
        <f>COUNTIF(B$2:B$100,"partial")</f>
        <v>3</v>
      </c>
      <c r="C103" s="186"/>
      <c r="D103" s="21">
        <f>COUNTIF(D$2:D$100,"Quite well")</f>
        <v>8</v>
      </c>
      <c r="E103" s="21">
        <f>COUNTIF(E$2:E$100,"Quite well")</f>
        <v>5</v>
      </c>
      <c r="F103" s="21">
        <f>COUNTIF(F$2:F$100,"Quite aware")</f>
        <v>9</v>
      </c>
      <c r="G103" s="21">
        <f>COUNTIF(G$2:G$100,"Mostly updated")</f>
        <v>5</v>
      </c>
      <c r="H103" s="21">
        <f>COUNTIF(H$2:H$100,"Sometimes")</f>
        <v>4</v>
      </c>
      <c r="I103" s="21">
        <f>COUNTIF(I$2:I$100,"No, too high")</f>
        <v>0</v>
      </c>
      <c r="J103" s="21">
        <f>COUNTIF(J$2:J$100,"To some extent")</f>
        <v>1</v>
      </c>
      <c r="K103" s="21">
        <f>COUNTIF(K$2:K$100,"To some extent")</f>
        <v>1</v>
      </c>
      <c r="L103" s="21">
        <f>COUNTIF(L$2:L$100,"Just right")</f>
        <v>15</v>
      </c>
      <c r="M103" s="21">
        <f>COUNTIF(M$2:M$100,"Quite good")</f>
        <v>1</v>
      </c>
      <c r="N103" s="21">
        <f>COUNTIF(N$2:N$100,"Mostly")</f>
        <v>4</v>
      </c>
      <c r="O103" s="21">
        <f>COUNTIF(O$2:O$100,"No")</f>
        <v>1</v>
      </c>
      <c r="P103" s="21">
        <f>COUNTIF(P$2:P$100,"Sometimes")</f>
        <v>1</v>
      </c>
      <c r="Q103" s="21">
        <f>COUNTIF(Q$2:Q$100,"Mostly met")</f>
        <v>1</v>
      </c>
      <c r="R103" s="21">
        <f>COUNTIF(R$2:R$100,"Quite valuable")</f>
        <v>2</v>
      </c>
      <c r="S103" s="21">
        <f>COUNTIF(S$2:S$100,"Sometimes")</f>
        <v>9</v>
      </c>
      <c r="T103" s="21">
        <f>COUNTIF(T$2:T$100,"Quite well")</f>
        <v>2</v>
      </c>
      <c r="U103" s="21">
        <f>COUNTIF(U$2:U$100,"Quite well")</f>
        <v>1</v>
      </c>
      <c r="V103" s="21">
        <f>COUNTIF(V$2:V$100,"Mostly")</f>
        <v>5</v>
      </c>
      <c r="W103" s="186"/>
      <c r="X103" s="21">
        <f>COUNTIF(X$2:X$100,"Quite well")</f>
        <v>3</v>
      </c>
      <c r="Y103" s="21">
        <f>COUNTIF(Y$2:Y$100,"Sometimes")</f>
        <v>2</v>
      </c>
      <c r="Z103" s="21">
        <f>COUNTIF(Z$2:Z$100,"To some extent")</f>
        <v>5</v>
      </c>
      <c r="AA103" s="21">
        <f>COUNTIF(AA$2:AA$100,"To some extent")</f>
        <v>2</v>
      </c>
      <c r="AB103" s="21">
        <f>COUNTIF(AB$2:AB$100,"Quite well")</f>
        <v>3</v>
      </c>
      <c r="AC103" s="186"/>
      <c r="AD103" s="186"/>
      <c r="AO103" s="21">
        <f>COUNTIF(AO$2:AO$100,"1 -2 years")</f>
        <v>3</v>
      </c>
      <c r="AP103" s="21">
        <f>COUNTIF(AP$2:AP$100,"Male")</f>
        <v>6</v>
      </c>
      <c r="AQ103" s="21">
        <f>COUNTIF(AQ$2:AQ$100,"31 - 40")</f>
        <v>2</v>
      </c>
      <c r="AR103" s="21">
        <f>COUNTIF(AR$2:AR$100,"Mixed*")</f>
        <v>0</v>
      </c>
      <c r="AS103" s="21">
        <f>COUNTIF(AS$2:AS$100,"Part time")</f>
        <v>1</v>
      </c>
    </row>
    <row r="104" spans="1:45" x14ac:dyDescent="0.25">
      <c r="A104" s="20">
        <f>COUNTA(A2:A100)</f>
        <v>16</v>
      </c>
      <c r="C104" s="186"/>
      <c r="D104" s="21">
        <f>COUNTIF(D$2:D$100,"Not so well")</f>
        <v>1</v>
      </c>
      <c r="E104" s="21">
        <f>COUNTIF(E$2:E$100,"Not so well")</f>
        <v>0</v>
      </c>
      <c r="F104" s="21">
        <f>COUNTIF(F$2:F$100,"Not very aware")</f>
        <v>0</v>
      </c>
      <c r="G104" s="21">
        <f>COUNTIF(G$2:G$100,"Occasionally updated")</f>
        <v>1</v>
      </c>
      <c r="H104" s="21">
        <f>COUNTIF(H$2:H$100,"Rarely")</f>
        <v>0</v>
      </c>
      <c r="I104" s="21">
        <f>COUNTIF(I$2:I$100,"No, too low")</f>
        <v>0</v>
      </c>
      <c r="J104" s="21">
        <f>COUNTIF(J$2:J$100,"A little")</f>
        <v>0</v>
      </c>
      <c r="K104" s="21">
        <f>COUNTIF(K$2:K$100,"A little")</f>
        <v>0</v>
      </c>
      <c r="L104" s="21">
        <f>COUNTIF(L$2:L$100,"Not frequent enough")</f>
        <v>0</v>
      </c>
      <c r="M104" s="21">
        <f>COUNTIF(M$2:M$100,"Not so good")</f>
        <v>0</v>
      </c>
      <c r="N104" s="21">
        <f>COUNTIF(N$2:N$100,"Partially")</f>
        <v>0</v>
      </c>
      <c r="O104" s="21">
        <f>COUNTIF(O$2:O$100,"Not relevant to my role")</f>
        <v>9</v>
      </c>
      <c r="P104" s="21">
        <f>COUNTIF(P$2:P$100,"Rarely")</f>
        <v>0</v>
      </c>
      <c r="Q104" s="21">
        <f>COUNTIF(Q$2:Q$100,"Partially met")</f>
        <v>0</v>
      </c>
      <c r="R104" s="21">
        <f>COUNTIF(R$2:R$100,"Not that valuable")</f>
        <v>0</v>
      </c>
      <c r="S104" s="21">
        <f>COUNTIF(S$2:S$100,"Rarely")</f>
        <v>1</v>
      </c>
      <c r="T104" s="21">
        <f>COUNTIF(T$2:T$100,"Not that well")</f>
        <v>0</v>
      </c>
      <c r="U104" s="21">
        <f>COUNTIF(U$2:U$100,"Not that well")</f>
        <v>0</v>
      </c>
      <c r="V104" s="21">
        <f>COUNTIF(V$2:V$100,"Sometimes")</f>
        <v>0</v>
      </c>
      <c r="W104" s="186"/>
      <c r="X104" s="21">
        <f>COUNTIF(X$2:X$100,"Not very well")</f>
        <v>0</v>
      </c>
      <c r="Y104" s="21">
        <f>COUNTIF(Y$2:Y$100,"Rarely")</f>
        <v>0</v>
      </c>
      <c r="Z104" s="21">
        <f>COUNTIF(Z$2:Z$100,"A little")</f>
        <v>0</v>
      </c>
      <c r="AA104" s="21">
        <f>COUNTIF(AA$2:AA$100,"A little")</f>
        <v>0</v>
      </c>
      <c r="AB104" s="21">
        <f>COUNTIF(AB$2:AB$100,"Not very well")</f>
        <v>1</v>
      </c>
      <c r="AC104" s="186"/>
      <c r="AD104" s="186"/>
      <c r="AO104" s="21">
        <f>COUNTIF(AO$2:AO$100,"3 - 5 years")</f>
        <v>2</v>
      </c>
      <c r="AP104" s="21">
        <f>COUNTIF(AP$2:AP$100,"Other")</f>
        <v>0</v>
      </c>
      <c r="AQ104" s="21">
        <f>COUNTIF(AQ$2:AQ$100,"41 - 50")</f>
        <v>6</v>
      </c>
      <c r="AR104" s="21">
        <f>COUNTIF(AR$2:AR$100,"Asian*")</f>
        <v>0</v>
      </c>
      <c r="AS104" s="21">
        <f>COUNTIF(AS$2:AS$100,"Prefer not to say")</f>
        <v>0</v>
      </c>
    </row>
    <row r="105" spans="1:45" x14ac:dyDescent="0.25">
      <c r="A105" s="183" t="s">
        <v>783</v>
      </c>
      <c r="D105" s="21">
        <f>COUNTIF(D$2:D$100,"Not at all well")</f>
        <v>0</v>
      </c>
      <c r="E105" s="21">
        <f>COUNTIF(E$2:E$100,"Not at all well")</f>
        <v>0</v>
      </c>
      <c r="F105" s="21">
        <f>COUNTIF(F$2:F$100,"Not at all aware")</f>
        <v>1</v>
      </c>
      <c r="G105" s="21">
        <f>COUNTIF(G$2:G$100,"Not at all updated")</f>
        <v>0</v>
      </c>
      <c r="H105" s="21">
        <f>COUNTIF(H$2:H$100,"Never")</f>
        <v>1</v>
      </c>
      <c r="J105" s="21">
        <f>COUNTIF(J$2:J$100,"Not at all")</f>
        <v>0</v>
      </c>
      <c r="K105" s="21">
        <f>COUNTIF(K$2:K$100,"Not at all")</f>
        <v>0</v>
      </c>
      <c r="M105" s="21">
        <f>COUNTIF(M$2:M$100,"Not at all good")</f>
        <v>0</v>
      </c>
      <c r="N105" s="21">
        <f>COUNTIF(N$2:N$100,"Not at all")</f>
        <v>0</v>
      </c>
      <c r="P105" s="21">
        <f>COUNTIF(P$2:P$100,"Never")</f>
        <v>0</v>
      </c>
      <c r="Q105" s="21">
        <f>COUNTIF(Q$2:Q$100,"Not at all met")</f>
        <v>0</v>
      </c>
      <c r="R105" s="21">
        <f>COUNTIF(R$2:R$100,"Not at all valuable")</f>
        <v>0</v>
      </c>
      <c r="S105" s="21">
        <f>COUNTIF(S$2:S$100,"Never")</f>
        <v>1</v>
      </c>
      <c r="T105" s="21">
        <f>COUNTIF(T$2:T$100,"Not at all well")</f>
        <v>1</v>
      </c>
      <c r="U105" s="21">
        <f>COUNTIF(U$2:U$100,"Not at all well")</f>
        <v>0</v>
      </c>
      <c r="V105" s="21">
        <f>COUNTIF(V$2:V$100,"Never")</f>
        <v>0</v>
      </c>
      <c r="X105" s="21">
        <f>COUNTIF(X$2:X$100,"Not at all well")</f>
        <v>0</v>
      </c>
      <c r="Y105" s="21">
        <f>COUNTIF(Y$2:Y$100,"Never")</f>
        <v>0</v>
      </c>
      <c r="Z105" s="21">
        <f>COUNTIF(Z$2:Z$100,"Not at all")</f>
        <v>0</v>
      </c>
      <c r="AA105" s="21">
        <f>COUNTIF(AA$2:AA$100,"Not at all")</f>
        <v>0</v>
      </c>
      <c r="AB105" s="21">
        <f>COUNTIF(AB$2:AB$100,"Not at all well")</f>
        <v>0</v>
      </c>
      <c r="AO105" s="21">
        <f>COUNTIF(AO$2:AO$100,"More than five years")</f>
        <v>7</v>
      </c>
      <c r="AP105" s="21">
        <f>COUNTIF(AP$2:AP$100,"Prefer not to say")</f>
        <v>0</v>
      </c>
      <c r="AQ105" s="21">
        <f>COUNTIF(AQ$2:AQ$100,"51 - 60")</f>
        <v>3</v>
      </c>
      <c r="AR105" s="21">
        <f>COUNTIF(AR$2:AR$100,"Black*")</f>
        <v>0</v>
      </c>
      <c r="AS105" s="21"/>
    </row>
    <row r="106" spans="1:45" x14ac:dyDescent="0.25">
      <c r="A106" s="20">
        <f>COUNTIF(A111:AS111,"FALSE")</f>
        <v>0</v>
      </c>
      <c r="K106" s="21">
        <f>COUNTIF(K$2:K$100,"Not relevant to my role")</f>
        <v>4</v>
      </c>
      <c r="P106" s="21">
        <f>COUNTIF(P$2:P$100,"Don't know")</f>
        <v>0</v>
      </c>
      <c r="R106" s="21">
        <f>COUNTIF(R$2:R$100,"Not had one yet (but should have)")</f>
        <v>0</v>
      </c>
      <c r="U106" s="21">
        <f>COUNTIF(U$2:U$100,"I don't have any individual diversity needs")</f>
        <v>4</v>
      </c>
      <c r="V106" s="21">
        <f>COUNTIF(V$2:V$100,"Not relevant to my role")</f>
        <v>3</v>
      </c>
      <c r="Y106" s="21">
        <f>COUNTIF(Y$2:Y$100,"Not relevant to my role")</f>
        <v>2</v>
      </c>
      <c r="AQ106" s="21">
        <f>COUNTIF(AQ$2:AQ$100,"60+")</f>
        <v>1</v>
      </c>
      <c r="AR106" s="21">
        <f>COUNTIF(AR$2:AR$100,"Other*")</f>
        <v>0</v>
      </c>
      <c r="AS106" s="21"/>
    </row>
    <row r="107" spans="1:45" x14ac:dyDescent="0.25">
      <c r="R107" s="21">
        <f>COUNTIF(R$2:R$100,"Not had one yet (first one not yet due)")</f>
        <v>2</v>
      </c>
      <c r="AQ107" s="21">
        <f>COUNTIF(AQ$2:AQ$100,"Prefer not to say")</f>
        <v>1</v>
      </c>
      <c r="AR107" s="21">
        <f>COUNTIF(AR$2:AR$100,"Prefer not to say")</f>
        <v>1</v>
      </c>
      <c r="AS107" s="21"/>
    </row>
    <row r="108" spans="1:45" x14ac:dyDescent="0.25">
      <c r="A108" s="186"/>
      <c r="B108" s="186"/>
      <c r="C108" s="186"/>
      <c r="D108" s="186"/>
      <c r="E108" s="186"/>
      <c r="F108" s="186"/>
      <c r="G108" s="186"/>
      <c r="H108" s="186"/>
      <c r="I108" s="186"/>
      <c r="J108" s="186"/>
      <c r="K108" s="186"/>
      <c r="L108" s="186"/>
      <c r="M108" s="186"/>
      <c r="N108" s="186"/>
      <c r="O108" s="186"/>
      <c r="P108" s="186"/>
      <c r="Q108" s="186"/>
      <c r="R108" s="186"/>
      <c r="S108" s="186"/>
      <c r="T108" s="186"/>
      <c r="U108" s="186"/>
      <c r="V108" s="186"/>
      <c r="W108" s="186"/>
      <c r="X108" s="186"/>
      <c r="Y108" s="186"/>
      <c r="Z108" s="186"/>
      <c r="AA108" s="186"/>
      <c r="AB108" s="186"/>
      <c r="AC108" s="186"/>
      <c r="AD108" s="186"/>
      <c r="AE108" s="186"/>
      <c r="AF108" s="186"/>
      <c r="AG108" s="186"/>
      <c r="AH108" s="186"/>
      <c r="AI108" s="186"/>
      <c r="AJ108" s="186"/>
      <c r="AK108" s="186"/>
      <c r="AL108" s="186"/>
      <c r="AM108" s="186"/>
      <c r="AN108" s="186"/>
      <c r="AO108" s="186"/>
      <c r="AP108" s="186"/>
      <c r="AQ108" s="186"/>
      <c r="AR108" s="186"/>
      <c r="AS108" s="198"/>
    </row>
    <row r="109" spans="1:45" s="21" customFormat="1" ht="12.75" customHeight="1" x14ac:dyDescent="0.25">
      <c r="A109" s="198"/>
      <c r="B109" s="21">
        <f>COUNTA(B2:B100)</f>
        <v>16</v>
      </c>
      <c r="C109" s="198"/>
      <c r="D109" s="21">
        <f>COUNTA(D2:D100)</f>
        <v>16</v>
      </c>
      <c r="E109" s="21">
        <f t="shared" ref="E109:AS109" si="0">COUNTA(E2:E100)</f>
        <v>16</v>
      </c>
      <c r="F109" s="21">
        <f t="shared" si="0"/>
        <v>16</v>
      </c>
      <c r="G109" s="21">
        <f t="shared" si="0"/>
        <v>16</v>
      </c>
      <c r="H109" s="21">
        <f t="shared" si="0"/>
        <v>16</v>
      </c>
      <c r="I109" s="21">
        <f t="shared" si="0"/>
        <v>14</v>
      </c>
      <c r="J109" s="21">
        <f t="shared" si="0"/>
        <v>15</v>
      </c>
      <c r="K109" s="21">
        <f t="shared" si="0"/>
        <v>15</v>
      </c>
      <c r="L109" s="21">
        <f t="shared" si="0"/>
        <v>15</v>
      </c>
      <c r="M109" s="21">
        <f t="shared" si="0"/>
        <v>15</v>
      </c>
      <c r="N109" s="21">
        <f t="shared" si="0"/>
        <v>15</v>
      </c>
      <c r="O109" s="21">
        <f t="shared" si="0"/>
        <v>14</v>
      </c>
      <c r="P109" s="21">
        <f t="shared" si="0"/>
        <v>15</v>
      </c>
      <c r="Q109" s="21">
        <f t="shared" si="0"/>
        <v>14</v>
      </c>
      <c r="R109" s="21">
        <f t="shared" si="0"/>
        <v>14</v>
      </c>
      <c r="S109" s="21">
        <f t="shared" si="0"/>
        <v>15</v>
      </c>
      <c r="T109" s="21">
        <f t="shared" si="0"/>
        <v>15</v>
      </c>
      <c r="U109" s="21">
        <f t="shared" si="0"/>
        <v>15</v>
      </c>
      <c r="V109" s="21">
        <f t="shared" si="0"/>
        <v>15</v>
      </c>
      <c r="W109" s="198"/>
      <c r="X109" s="21">
        <f t="shared" si="0"/>
        <v>14</v>
      </c>
      <c r="Y109" s="21">
        <f t="shared" si="0"/>
        <v>14</v>
      </c>
      <c r="Z109" s="21">
        <f t="shared" si="0"/>
        <v>12</v>
      </c>
      <c r="AA109" s="21">
        <f t="shared" si="0"/>
        <v>12</v>
      </c>
      <c r="AB109" s="21">
        <f t="shared" si="0"/>
        <v>14</v>
      </c>
      <c r="AC109" s="198"/>
      <c r="AD109" s="198"/>
      <c r="AE109" s="21">
        <f t="shared" si="0"/>
        <v>6</v>
      </c>
      <c r="AF109" s="21">
        <f t="shared" si="0"/>
        <v>6</v>
      </c>
      <c r="AG109" s="21">
        <f t="shared" si="0"/>
        <v>3</v>
      </c>
      <c r="AH109" s="21">
        <f t="shared" si="0"/>
        <v>6</v>
      </c>
      <c r="AI109" s="21">
        <f t="shared" si="0"/>
        <v>1</v>
      </c>
      <c r="AJ109" s="21">
        <f t="shared" si="0"/>
        <v>2</v>
      </c>
      <c r="AK109" s="21">
        <f t="shared" si="0"/>
        <v>2</v>
      </c>
      <c r="AL109" s="21">
        <f t="shared" si="0"/>
        <v>5</v>
      </c>
      <c r="AM109" s="21">
        <f t="shared" si="0"/>
        <v>3</v>
      </c>
      <c r="AN109" s="21">
        <f t="shared" si="0"/>
        <v>1</v>
      </c>
      <c r="AO109" s="21">
        <f t="shared" si="0"/>
        <v>13</v>
      </c>
      <c r="AP109" s="21">
        <f t="shared" si="0"/>
        <v>13</v>
      </c>
      <c r="AQ109" s="21">
        <f t="shared" si="0"/>
        <v>13</v>
      </c>
      <c r="AR109" s="21">
        <f t="shared" si="0"/>
        <v>13</v>
      </c>
      <c r="AS109" s="21">
        <f t="shared" si="0"/>
        <v>13</v>
      </c>
    </row>
    <row r="110" spans="1:45" s="21" customFormat="1" ht="12.75" customHeight="1" x14ac:dyDescent="0.25">
      <c r="A110" s="198"/>
      <c r="B110" s="21">
        <f>SUM(B102:B107)</f>
        <v>16</v>
      </c>
      <c r="C110" s="198"/>
      <c r="D110" s="21">
        <f>SUM(D102:D107)</f>
        <v>16</v>
      </c>
      <c r="E110" s="21">
        <f t="shared" ref="E110:AS110" si="1">SUM(E102:E107)</f>
        <v>16</v>
      </c>
      <c r="F110" s="21">
        <f t="shared" si="1"/>
        <v>16</v>
      </c>
      <c r="G110" s="21">
        <f t="shared" si="1"/>
        <v>16</v>
      </c>
      <c r="H110" s="21">
        <f t="shared" si="1"/>
        <v>16</v>
      </c>
      <c r="I110" s="21">
        <f t="shared" si="1"/>
        <v>14</v>
      </c>
      <c r="J110" s="21">
        <f t="shared" si="1"/>
        <v>15</v>
      </c>
      <c r="K110" s="21">
        <f t="shared" si="1"/>
        <v>15</v>
      </c>
      <c r="L110" s="21">
        <f t="shared" si="1"/>
        <v>15</v>
      </c>
      <c r="M110" s="21">
        <f t="shared" si="1"/>
        <v>15</v>
      </c>
      <c r="N110" s="21">
        <f t="shared" si="1"/>
        <v>15</v>
      </c>
      <c r="O110" s="21">
        <f t="shared" si="1"/>
        <v>14</v>
      </c>
      <c r="P110" s="21">
        <f t="shared" si="1"/>
        <v>15</v>
      </c>
      <c r="Q110" s="21">
        <f t="shared" si="1"/>
        <v>14</v>
      </c>
      <c r="R110" s="21">
        <f t="shared" si="1"/>
        <v>14</v>
      </c>
      <c r="S110" s="21">
        <f t="shared" si="1"/>
        <v>15</v>
      </c>
      <c r="T110" s="21">
        <f t="shared" si="1"/>
        <v>15</v>
      </c>
      <c r="U110" s="21">
        <f t="shared" si="1"/>
        <v>15</v>
      </c>
      <c r="V110" s="21">
        <f t="shared" si="1"/>
        <v>15</v>
      </c>
      <c r="W110" s="198"/>
      <c r="X110" s="21">
        <f t="shared" si="1"/>
        <v>14</v>
      </c>
      <c r="Y110" s="21">
        <f t="shared" si="1"/>
        <v>14</v>
      </c>
      <c r="Z110" s="21">
        <f t="shared" si="1"/>
        <v>12</v>
      </c>
      <c r="AA110" s="21">
        <f t="shared" si="1"/>
        <v>12</v>
      </c>
      <c r="AB110" s="21">
        <f t="shared" si="1"/>
        <v>14</v>
      </c>
      <c r="AC110" s="198"/>
      <c r="AD110" s="198"/>
      <c r="AE110" s="21">
        <f t="shared" si="1"/>
        <v>6</v>
      </c>
      <c r="AF110" s="21">
        <f t="shared" si="1"/>
        <v>6</v>
      </c>
      <c r="AG110" s="21">
        <f t="shared" si="1"/>
        <v>3</v>
      </c>
      <c r="AH110" s="21">
        <f t="shared" si="1"/>
        <v>6</v>
      </c>
      <c r="AI110" s="21">
        <f t="shared" si="1"/>
        <v>1</v>
      </c>
      <c r="AJ110" s="21">
        <f t="shared" si="1"/>
        <v>2</v>
      </c>
      <c r="AK110" s="21">
        <f t="shared" si="1"/>
        <v>2</v>
      </c>
      <c r="AL110" s="21">
        <f t="shared" si="1"/>
        <v>5</v>
      </c>
      <c r="AM110" s="21">
        <f t="shared" si="1"/>
        <v>3</v>
      </c>
      <c r="AN110" s="21">
        <f t="shared" si="1"/>
        <v>1</v>
      </c>
      <c r="AO110" s="21">
        <f t="shared" si="1"/>
        <v>13</v>
      </c>
      <c r="AP110" s="21">
        <f t="shared" si="1"/>
        <v>13</v>
      </c>
      <c r="AQ110" s="21">
        <f t="shared" si="1"/>
        <v>13</v>
      </c>
      <c r="AR110" s="21">
        <f t="shared" si="1"/>
        <v>13</v>
      </c>
      <c r="AS110" s="21">
        <f t="shared" si="1"/>
        <v>13</v>
      </c>
    </row>
    <row r="111" spans="1:45" s="21" customFormat="1" x14ac:dyDescent="0.25">
      <c r="A111" s="198"/>
      <c r="B111" s="21" t="b">
        <f>B109=B110</f>
        <v>1</v>
      </c>
      <c r="C111" s="198"/>
      <c r="D111" s="21" t="b">
        <f t="shared" ref="D111" si="2">D109=D110</f>
        <v>1</v>
      </c>
      <c r="E111" s="21" t="b">
        <f t="shared" ref="E111" si="3">E109=E110</f>
        <v>1</v>
      </c>
      <c r="F111" s="21" t="b">
        <f t="shared" ref="F111" si="4">F109=F110</f>
        <v>1</v>
      </c>
      <c r="G111" s="21" t="b">
        <f t="shared" ref="G111" si="5">G109=G110</f>
        <v>1</v>
      </c>
      <c r="H111" s="21" t="b">
        <f t="shared" ref="H111" si="6">H109=H110</f>
        <v>1</v>
      </c>
      <c r="I111" s="21" t="b">
        <f t="shared" ref="I111" si="7">I109=I110</f>
        <v>1</v>
      </c>
      <c r="J111" s="21" t="b">
        <f t="shared" ref="J111" si="8">J109=J110</f>
        <v>1</v>
      </c>
      <c r="K111" s="21" t="b">
        <f t="shared" ref="K111" si="9">K109=K110</f>
        <v>1</v>
      </c>
      <c r="L111" s="21" t="b">
        <f t="shared" ref="L111" si="10">L109=L110</f>
        <v>1</v>
      </c>
      <c r="M111" s="21" t="b">
        <f t="shared" ref="M111" si="11">M109=M110</f>
        <v>1</v>
      </c>
      <c r="N111" s="21" t="b">
        <f t="shared" ref="N111" si="12">N109=N110</f>
        <v>1</v>
      </c>
      <c r="O111" s="21" t="b">
        <f t="shared" ref="O111" si="13">O109=O110</f>
        <v>1</v>
      </c>
      <c r="P111" s="21" t="b">
        <f t="shared" ref="P111" si="14">P109=P110</f>
        <v>1</v>
      </c>
      <c r="Q111" s="21" t="b">
        <f t="shared" ref="Q111" si="15">Q109=Q110</f>
        <v>1</v>
      </c>
      <c r="R111" s="21" t="b">
        <f t="shared" ref="R111" si="16">R109=R110</f>
        <v>1</v>
      </c>
      <c r="S111" s="21" t="b">
        <f t="shared" ref="S111" si="17">S109=S110</f>
        <v>1</v>
      </c>
      <c r="T111" s="21" t="b">
        <f t="shared" ref="T111" si="18">T109=T110</f>
        <v>1</v>
      </c>
      <c r="U111" s="21" t="b">
        <f t="shared" ref="U111" si="19">U109=U110</f>
        <v>1</v>
      </c>
      <c r="V111" s="21" t="b">
        <f t="shared" ref="V111" si="20">V109=V110</f>
        <v>1</v>
      </c>
      <c r="W111" s="198"/>
      <c r="X111" s="21" t="b">
        <f t="shared" ref="X111" si="21">X109=X110</f>
        <v>1</v>
      </c>
      <c r="Y111" s="21" t="b">
        <f t="shared" ref="Y111" si="22">Y109=Y110</f>
        <v>1</v>
      </c>
      <c r="Z111" s="21" t="b">
        <f t="shared" ref="Z111" si="23">Z109=Z110</f>
        <v>1</v>
      </c>
      <c r="AA111" s="21" t="b">
        <f t="shared" ref="AA111" si="24">AA109=AA110</f>
        <v>1</v>
      </c>
      <c r="AB111" s="21" t="b">
        <f t="shared" ref="AB111" si="25">AB109=AB110</f>
        <v>1</v>
      </c>
      <c r="AC111" s="198"/>
      <c r="AD111" s="198"/>
      <c r="AE111" s="21" t="b">
        <f t="shared" ref="AE111" si="26">AE109=AE110</f>
        <v>1</v>
      </c>
      <c r="AF111" s="21" t="b">
        <f t="shared" ref="AF111" si="27">AF109=AF110</f>
        <v>1</v>
      </c>
      <c r="AG111" s="21" t="b">
        <f t="shared" ref="AG111" si="28">AG109=AG110</f>
        <v>1</v>
      </c>
      <c r="AH111" s="21" t="b">
        <f t="shared" ref="AH111" si="29">AH109=AH110</f>
        <v>1</v>
      </c>
      <c r="AI111" s="21" t="b">
        <f t="shared" ref="AI111" si="30">AI109=AI110</f>
        <v>1</v>
      </c>
      <c r="AJ111" s="21" t="b">
        <f t="shared" ref="AJ111" si="31">AJ109=AJ110</f>
        <v>1</v>
      </c>
      <c r="AK111" s="21" t="b">
        <f t="shared" ref="AK111" si="32">AK109=AK110</f>
        <v>1</v>
      </c>
      <c r="AL111" s="21" t="b">
        <f t="shared" ref="AL111" si="33">AL109=AL110</f>
        <v>1</v>
      </c>
      <c r="AM111" s="21" t="b">
        <f t="shared" ref="AM111" si="34">AM109=AM110</f>
        <v>1</v>
      </c>
      <c r="AN111" s="21" t="b">
        <f t="shared" ref="AN111" si="35">AN109=AN110</f>
        <v>1</v>
      </c>
      <c r="AO111" s="21" t="b">
        <f t="shared" ref="AO111" si="36">AO109=AO110</f>
        <v>1</v>
      </c>
      <c r="AP111" s="21" t="b">
        <f t="shared" ref="AP111" si="37">AP109=AP110</f>
        <v>1</v>
      </c>
      <c r="AQ111" s="21" t="b">
        <f t="shared" ref="AQ111" si="38">AQ109=AQ110</f>
        <v>1</v>
      </c>
      <c r="AR111" s="21" t="b">
        <f t="shared" ref="AR111" si="39">AR109=AR110</f>
        <v>1</v>
      </c>
      <c r="AS111" s="21" t="b">
        <f t="shared" ref="AS111" si="40">AS109=AS110</f>
        <v>1</v>
      </c>
    </row>
  </sheetData>
  <autoFilter ref="A1:AS101" xr:uid="{7436F1D3-4A1B-4020-9CA8-45B08E6117CC}"/>
  <conditionalFormatting sqref="B111">
    <cfRule type="cellIs" dxfId="11" priority="4" operator="equal">
      <formula>FALSE</formula>
    </cfRule>
    <cfRule type="cellIs" dxfId="10" priority="5" operator="equal">
      <formula>TRUE</formula>
    </cfRule>
  </conditionalFormatting>
  <conditionalFormatting sqref="D111:V111 AE111:AS111 X111:AB111">
    <cfRule type="cellIs" dxfId="9" priority="2" operator="equal">
      <formula>FALSE</formula>
    </cfRule>
    <cfRule type="cellIs" dxfId="8" priority="3" operator="equal">
      <formula>TRUE</formula>
    </cfRule>
  </conditionalFormatting>
  <conditionalFormatting sqref="A106">
    <cfRule type="cellIs" dxfId="7" priority="1" operator="greaterThan">
      <formula>0</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569F8-2EDD-4B5F-B5C8-8AC6A8274403}">
  <sheetPr codeName="Sheet32">
    <tabColor rgb="FFFF0000"/>
  </sheetPr>
  <dimension ref="A1:AC112"/>
  <sheetViews>
    <sheetView zoomScale="80" zoomScaleNormal="80" workbookViewId="0">
      <pane xSplit="3" ySplit="4" topLeftCell="D77" activePane="bottomRight" state="frozen"/>
      <selection pane="topRight" activeCell="AD16" sqref="AD16"/>
      <selection pane="bottomLeft" activeCell="AD16" sqref="AD16"/>
      <selection pane="bottomRight" activeCell="AD16" sqref="AD16"/>
    </sheetView>
  </sheetViews>
  <sheetFormatPr defaultRowHeight="15" x14ac:dyDescent="0.25"/>
  <cols>
    <col min="1" max="1" width="11.28515625" customWidth="1"/>
    <col min="2" max="2" width="12.28515625" customWidth="1"/>
    <col min="3" max="3" width="30" bestFit="1" customWidth="1"/>
    <col min="4" max="29" width="26" customWidth="1"/>
  </cols>
  <sheetData>
    <row r="1" spans="1:29" s="144" customFormat="1" ht="75" x14ac:dyDescent="0.25">
      <c r="A1" s="197" t="s">
        <v>691</v>
      </c>
      <c r="B1" s="197" t="s">
        <v>692</v>
      </c>
      <c r="C1" s="197" t="s">
        <v>784</v>
      </c>
      <c r="D1" s="197" t="s">
        <v>785</v>
      </c>
      <c r="E1" s="197" t="s">
        <v>786</v>
      </c>
      <c r="F1" s="197" t="s">
        <v>787</v>
      </c>
      <c r="G1" s="197" t="s">
        <v>788</v>
      </c>
      <c r="H1" s="197" t="s">
        <v>789</v>
      </c>
      <c r="I1" s="197" t="s">
        <v>790</v>
      </c>
      <c r="J1" s="197" t="s">
        <v>791</v>
      </c>
      <c r="K1" s="197" t="s">
        <v>792</v>
      </c>
      <c r="L1" s="197" t="s">
        <v>793</v>
      </c>
      <c r="M1" s="197" t="s">
        <v>794</v>
      </c>
      <c r="N1" s="197" t="s">
        <v>795</v>
      </c>
      <c r="O1" s="197" t="s">
        <v>796</v>
      </c>
      <c r="P1" s="197" t="s">
        <v>711</v>
      </c>
      <c r="Q1" s="197" t="s">
        <v>797</v>
      </c>
      <c r="R1" s="197" t="s">
        <v>798</v>
      </c>
      <c r="S1" s="197" t="s">
        <v>799</v>
      </c>
      <c r="T1" s="197" t="s">
        <v>800</v>
      </c>
      <c r="U1" s="197" t="s">
        <v>801</v>
      </c>
      <c r="V1" s="197" t="s">
        <v>802</v>
      </c>
      <c r="W1" s="197" t="s">
        <v>719</v>
      </c>
      <c r="X1" s="197" t="s">
        <v>720</v>
      </c>
      <c r="Y1" s="197" t="s">
        <v>803</v>
      </c>
      <c r="Z1" s="197" t="s">
        <v>732</v>
      </c>
      <c r="AA1" s="197" t="s">
        <v>48</v>
      </c>
      <c r="AB1" s="197" t="s">
        <v>733</v>
      </c>
      <c r="AC1" s="197" t="s">
        <v>804</v>
      </c>
    </row>
    <row r="2" spans="1:29" x14ac:dyDescent="0.25">
      <c r="A2">
        <v>396</v>
      </c>
      <c r="B2" t="s">
        <v>597</v>
      </c>
      <c r="C2" t="s">
        <v>735</v>
      </c>
      <c r="D2" t="s">
        <v>805</v>
      </c>
      <c r="J2" t="s">
        <v>806</v>
      </c>
      <c r="K2" t="s">
        <v>102</v>
      </c>
      <c r="L2" t="s">
        <v>634</v>
      </c>
      <c r="M2" t="s">
        <v>634</v>
      </c>
      <c r="N2" t="s">
        <v>634</v>
      </c>
      <c r="O2" t="s">
        <v>617</v>
      </c>
      <c r="P2" t="s">
        <v>601</v>
      </c>
      <c r="Q2" t="s">
        <v>625</v>
      </c>
      <c r="R2" t="s">
        <v>645</v>
      </c>
      <c r="T2" t="s">
        <v>645</v>
      </c>
      <c r="U2" t="s">
        <v>626</v>
      </c>
      <c r="V2" t="s">
        <v>625</v>
      </c>
      <c r="W2" t="s">
        <v>807</v>
      </c>
      <c r="Y2" t="s">
        <v>742</v>
      </c>
      <c r="Z2" t="s">
        <v>145</v>
      </c>
      <c r="AA2" t="s">
        <v>766</v>
      </c>
      <c r="AB2" t="s">
        <v>749</v>
      </c>
      <c r="AC2" t="s">
        <v>808</v>
      </c>
    </row>
    <row r="3" spans="1:29" x14ac:dyDescent="0.25">
      <c r="A3">
        <v>397</v>
      </c>
      <c r="B3" t="s">
        <v>597</v>
      </c>
      <c r="C3" t="s">
        <v>735</v>
      </c>
      <c r="D3" t="s">
        <v>805</v>
      </c>
      <c r="J3" t="s">
        <v>806</v>
      </c>
      <c r="K3" t="s">
        <v>102</v>
      </c>
      <c r="L3" t="s">
        <v>634</v>
      </c>
      <c r="M3" t="s">
        <v>634</v>
      </c>
      <c r="N3" t="s">
        <v>634</v>
      </c>
      <c r="O3" t="s">
        <v>617</v>
      </c>
      <c r="P3" t="s">
        <v>601</v>
      </c>
      <c r="Q3" t="s">
        <v>625</v>
      </c>
      <c r="R3" t="s">
        <v>645</v>
      </c>
      <c r="T3" t="s">
        <v>645</v>
      </c>
      <c r="U3" t="s">
        <v>625</v>
      </c>
      <c r="V3" t="s">
        <v>625</v>
      </c>
      <c r="W3" t="s">
        <v>809</v>
      </c>
      <c r="Y3" t="s">
        <v>775</v>
      </c>
      <c r="Z3" t="s">
        <v>145</v>
      </c>
      <c r="AA3" t="s">
        <v>752</v>
      </c>
      <c r="AB3" t="s">
        <v>810</v>
      </c>
      <c r="AC3" t="s">
        <v>811</v>
      </c>
    </row>
    <row r="4" spans="1:29" x14ac:dyDescent="0.25">
      <c r="A4">
        <v>399</v>
      </c>
      <c r="B4" t="s">
        <v>597</v>
      </c>
      <c r="C4" t="s">
        <v>735</v>
      </c>
      <c r="D4" t="s">
        <v>805</v>
      </c>
      <c r="J4" t="s">
        <v>806</v>
      </c>
      <c r="K4" t="s">
        <v>676</v>
      </c>
      <c r="L4" t="s">
        <v>634</v>
      </c>
      <c r="M4" t="s">
        <v>634</v>
      </c>
      <c r="N4" t="s">
        <v>634</v>
      </c>
      <c r="O4" t="s">
        <v>618</v>
      </c>
      <c r="P4" t="s">
        <v>601</v>
      </c>
      <c r="Q4" t="s">
        <v>625</v>
      </c>
      <c r="R4" t="s">
        <v>645</v>
      </c>
      <c r="T4" t="s">
        <v>645</v>
      </c>
      <c r="U4" t="s">
        <v>625</v>
      </c>
      <c r="V4" t="s">
        <v>625</v>
      </c>
      <c r="W4" t="s">
        <v>812</v>
      </c>
      <c r="Y4" t="s">
        <v>742</v>
      </c>
      <c r="Z4" t="s">
        <v>145</v>
      </c>
      <c r="AA4" t="s">
        <v>766</v>
      </c>
      <c r="AB4" t="s">
        <v>749</v>
      </c>
      <c r="AC4" t="s">
        <v>808</v>
      </c>
    </row>
    <row r="5" spans="1:29" x14ac:dyDescent="0.25">
      <c r="A5">
        <v>400</v>
      </c>
      <c r="B5" t="s">
        <v>597</v>
      </c>
      <c r="C5" t="s">
        <v>735</v>
      </c>
      <c r="D5" t="s">
        <v>805</v>
      </c>
      <c r="J5" t="s">
        <v>806</v>
      </c>
      <c r="K5" t="s">
        <v>676</v>
      </c>
      <c r="L5" t="s">
        <v>634</v>
      </c>
      <c r="M5" t="s">
        <v>634</v>
      </c>
      <c r="N5" t="s">
        <v>634</v>
      </c>
      <c r="O5" t="s">
        <v>618</v>
      </c>
      <c r="P5" t="s">
        <v>683</v>
      </c>
      <c r="Q5" t="s">
        <v>625</v>
      </c>
      <c r="R5" t="s">
        <v>640</v>
      </c>
      <c r="S5" t="s">
        <v>813</v>
      </c>
      <c r="T5" t="s">
        <v>645</v>
      </c>
      <c r="U5" t="s">
        <v>625</v>
      </c>
      <c r="V5" t="s">
        <v>625</v>
      </c>
      <c r="Y5" t="s">
        <v>775</v>
      </c>
      <c r="Z5" t="s">
        <v>145</v>
      </c>
      <c r="AA5" t="s">
        <v>755</v>
      </c>
      <c r="AB5" t="s">
        <v>749</v>
      </c>
      <c r="AC5" t="s">
        <v>811</v>
      </c>
    </row>
    <row r="6" spans="1:29" x14ac:dyDescent="0.25">
      <c r="A6">
        <v>404</v>
      </c>
      <c r="B6" t="s">
        <v>597</v>
      </c>
      <c r="C6" t="s">
        <v>735</v>
      </c>
      <c r="D6" t="s">
        <v>805</v>
      </c>
      <c r="J6" t="s">
        <v>806</v>
      </c>
      <c r="K6" t="s">
        <v>102</v>
      </c>
      <c r="L6" t="s">
        <v>634</v>
      </c>
      <c r="M6" t="s">
        <v>634</v>
      </c>
      <c r="N6" t="s">
        <v>634</v>
      </c>
      <c r="O6" t="s">
        <v>617</v>
      </c>
      <c r="P6" t="s">
        <v>601</v>
      </c>
      <c r="Q6" t="s">
        <v>625</v>
      </c>
      <c r="R6" t="s">
        <v>645</v>
      </c>
      <c r="T6" t="s">
        <v>645</v>
      </c>
      <c r="U6" t="s">
        <v>625</v>
      </c>
      <c r="V6" t="s">
        <v>625</v>
      </c>
      <c r="W6" t="s">
        <v>814</v>
      </c>
      <c r="X6" t="s">
        <v>815</v>
      </c>
      <c r="Y6" t="s">
        <v>742</v>
      </c>
      <c r="Z6" t="s">
        <v>145</v>
      </c>
      <c r="AA6" t="s">
        <v>766</v>
      </c>
      <c r="AB6" t="s">
        <v>749</v>
      </c>
      <c r="AC6" t="s">
        <v>816</v>
      </c>
    </row>
    <row r="7" spans="1:29" x14ac:dyDescent="0.25">
      <c r="A7">
        <v>406</v>
      </c>
      <c r="B7" t="s">
        <v>597</v>
      </c>
      <c r="C7" t="s">
        <v>735</v>
      </c>
      <c r="D7" t="s">
        <v>805</v>
      </c>
      <c r="J7" t="s">
        <v>806</v>
      </c>
      <c r="K7" t="s">
        <v>102</v>
      </c>
      <c r="L7" t="s">
        <v>634</v>
      </c>
      <c r="M7" t="s">
        <v>634</v>
      </c>
      <c r="N7" t="s">
        <v>634</v>
      </c>
      <c r="O7" t="s">
        <v>617</v>
      </c>
      <c r="P7" t="s">
        <v>601</v>
      </c>
      <c r="Q7" t="s">
        <v>625</v>
      </c>
      <c r="R7" t="s">
        <v>640</v>
      </c>
      <c r="S7" t="s">
        <v>817</v>
      </c>
      <c r="T7" t="s">
        <v>645</v>
      </c>
      <c r="U7" t="s">
        <v>625</v>
      </c>
      <c r="V7" t="s">
        <v>625</v>
      </c>
      <c r="W7" t="s">
        <v>818</v>
      </c>
      <c r="Y7" t="s">
        <v>775</v>
      </c>
      <c r="Z7" t="s">
        <v>146</v>
      </c>
      <c r="AA7" t="s">
        <v>748</v>
      </c>
      <c r="AB7" t="s">
        <v>749</v>
      </c>
      <c r="AC7" t="s">
        <v>811</v>
      </c>
    </row>
    <row r="8" spans="1:29" x14ac:dyDescent="0.25">
      <c r="A8">
        <v>408</v>
      </c>
      <c r="B8" t="s">
        <v>597</v>
      </c>
      <c r="C8" t="s">
        <v>735</v>
      </c>
      <c r="D8" t="s">
        <v>805</v>
      </c>
      <c r="J8" t="s">
        <v>806</v>
      </c>
      <c r="K8" t="s">
        <v>102</v>
      </c>
      <c r="L8" t="s">
        <v>634</v>
      </c>
      <c r="M8" t="s">
        <v>634</v>
      </c>
      <c r="N8" t="s">
        <v>634</v>
      </c>
      <c r="O8" t="s">
        <v>617</v>
      </c>
      <c r="P8" t="s">
        <v>601</v>
      </c>
      <c r="Q8" t="s">
        <v>625</v>
      </c>
      <c r="R8" t="s">
        <v>645</v>
      </c>
      <c r="T8" t="s">
        <v>645</v>
      </c>
      <c r="U8" t="s">
        <v>625</v>
      </c>
      <c r="V8" t="s">
        <v>625</v>
      </c>
      <c r="W8" t="s">
        <v>819</v>
      </c>
      <c r="X8" t="s">
        <v>820</v>
      </c>
      <c r="Y8" t="s">
        <v>775</v>
      </c>
      <c r="Z8" t="s">
        <v>145</v>
      </c>
      <c r="AA8" t="s">
        <v>755</v>
      </c>
      <c r="AB8" t="s">
        <v>749</v>
      </c>
      <c r="AC8" t="s">
        <v>811</v>
      </c>
    </row>
    <row r="9" spans="1:29" x14ac:dyDescent="0.25">
      <c r="A9">
        <v>409</v>
      </c>
      <c r="B9" t="s">
        <v>597</v>
      </c>
      <c r="C9" t="s">
        <v>735</v>
      </c>
      <c r="D9" t="s">
        <v>805</v>
      </c>
      <c r="J9" t="s">
        <v>806</v>
      </c>
      <c r="K9" t="s">
        <v>102</v>
      </c>
      <c r="L9" t="s">
        <v>634</v>
      </c>
      <c r="M9" t="s">
        <v>634</v>
      </c>
      <c r="N9" t="s">
        <v>634</v>
      </c>
      <c r="O9" t="s">
        <v>617</v>
      </c>
      <c r="P9" t="s">
        <v>601</v>
      </c>
      <c r="Q9" t="s">
        <v>625</v>
      </c>
      <c r="R9" t="s">
        <v>645</v>
      </c>
      <c r="S9" t="s">
        <v>821</v>
      </c>
      <c r="T9" t="s">
        <v>645</v>
      </c>
      <c r="U9" t="s">
        <v>625</v>
      </c>
      <c r="V9" t="s">
        <v>625</v>
      </c>
      <c r="W9" t="s">
        <v>822</v>
      </c>
      <c r="X9" t="s">
        <v>823</v>
      </c>
      <c r="Y9" t="s">
        <v>775</v>
      </c>
      <c r="Z9" t="s">
        <v>146</v>
      </c>
      <c r="AA9" t="s">
        <v>748</v>
      </c>
      <c r="AB9" t="s">
        <v>810</v>
      </c>
      <c r="AC9" t="s">
        <v>824</v>
      </c>
    </row>
    <row r="101" spans="1:29" x14ac:dyDescent="0.25">
      <c r="A101" s="186"/>
      <c r="B101" s="186"/>
      <c r="C101" s="186"/>
      <c r="D101" s="186"/>
      <c r="E101" s="186"/>
      <c r="F101" s="186"/>
      <c r="G101" s="186"/>
      <c r="H101" s="186"/>
      <c r="I101" s="186"/>
      <c r="J101" s="186"/>
      <c r="K101" s="186"/>
      <c r="L101" s="186"/>
      <c r="M101" s="186"/>
      <c r="N101" s="186"/>
      <c r="O101" s="186"/>
      <c r="P101" s="186"/>
      <c r="Q101" s="186"/>
      <c r="R101" s="186"/>
      <c r="S101" s="186"/>
      <c r="T101" s="186"/>
      <c r="U101" s="186"/>
      <c r="V101" s="186"/>
      <c r="W101" s="186"/>
      <c r="X101" s="186"/>
      <c r="Y101" s="186"/>
      <c r="Z101" s="186"/>
      <c r="AA101" s="186"/>
      <c r="AB101" s="186"/>
      <c r="AC101" s="186"/>
    </row>
    <row r="102" spans="1:29" x14ac:dyDescent="0.25">
      <c r="B102" s="21">
        <f>COUNTIF(B$2:B$100,"complete")</f>
        <v>8</v>
      </c>
      <c r="C102" s="186"/>
      <c r="D102" s="21">
        <f>COUNTIF(D$2:D$100,"Referral order panel member")</f>
        <v>8</v>
      </c>
      <c r="E102" s="21">
        <f>COUNTIF(E$2:E$100,"Appropriate Adult")</f>
        <v>0</v>
      </c>
      <c r="F102" s="21">
        <f>COUNTIF(F$2:F$100,"Mentor")</f>
        <v>0</v>
      </c>
      <c r="G102" s="21">
        <f>COUNTIF(G$2:G$100,"Reparation worker")</f>
        <v>0</v>
      </c>
      <c r="H102" s="186"/>
      <c r="I102" s="21">
        <f>COUNTIF(I$2:I$100,"Other - please specify")</f>
        <v>0</v>
      </c>
      <c r="J102" s="21">
        <f>COUNTIF(J$2:J$100,"Full updated")</f>
        <v>8</v>
      </c>
      <c r="K102" s="21">
        <f>COUNTIF(K$2:K$100,"Yes")</f>
        <v>6</v>
      </c>
      <c r="L102" s="21">
        <f>COUNTIF(L$2:L$100,"Very good")</f>
        <v>8</v>
      </c>
      <c r="M102" s="21">
        <f>COUNTIF(M$2:M$100,"Very good")</f>
        <v>8</v>
      </c>
      <c r="N102" s="21">
        <f>COUNTIF(N$2:N$100,"Very good")</f>
        <v>8</v>
      </c>
      <c r="O102" s="21">
        <f>COUNTIF(O$2:O$100,"Often")</f>
        <v>6</v>
      </c>
      <c r="P102" s="21">
        <f>COUNTIF(P$2:P$100,"Very well")</f>
        <v>7</v>
      </c>
      <c r="Q102" s="21">
        <f>COUNTIF(Q$2:Q$100,"To a great extent")</f>
        <v>8</v>
      </c>
      <c r="R102" s="21">
        <f>COUNTIF(R$2:R$100,"Always")</f>
        <v>6</v>
      </c>
      <c r="S102" s="186"/>
      <c r="T102" s="21">
        <f>COUNTIF(T$2:T$100,"Always")</f>
        <v>8</v>
      </c>
      <c r="U102" s="21">
        <f>COUNTIF(U$2:U$100,"To a great extent")</f>
        <v>7</v>
      </c>
      <c r="V102" s="21">
        <f>COUNTIF(V$2:V$100,"To a great extent")</f>
        <v>8</v>
      </c>
      <c r="W102" s="186"/>
      <c r="X102" s="186"/>
      <c r="Y102" s="21">
        <f>COUNTIF(Y$2:Y$100,"Less than one year")</f>
        <v>5</v>
      </c>
      <c r="Z102" s="21">
        <f>COUNTIF(Z$2:Z$100,"Female")</f>
        <v>2</v>
      </c>
      <c r="AA102" s="21">
        <f>COUNTIF(AA$2:AA$100,"18 - 30")</f>
        <v>0</v>
      </c>
      <c r="AB102" s="21">
        <f>COUNTIF(AB$2:AB$100,"White*")</f>
        <v>6</v>
      </c>
      <c r="AC102" s="21">
        <f>COUNTIF(AC$2:AC$100,"Full time work")</f>
        <v>4</v>
      </c>
    </row>
    <row r="103" spans="1:29" x14ac:dyDescent="0.25">
      <c r="B103" s="21">
        <f>COUNTIF(B$2:B$100,"partial")</f>
        <v>0</v>
      </c>
      <c r="C103" s="186"/>
      <c r="H103" s="186"/>
      <c r="J103" s="21">
        <f>COUNTIF(J$2:J$100,"Mostly updated")</f>
        <v>0</v>
      </c>
      <c r="K103" s="21">
        <f>COUNTIF(K$2:K$100,"No, too little")</f>
        <v>2</v>
      </c>
      <c r="L103" s="21">
        <f>COUNTIF(L$2:L$100,"Quite good")</f>
        <v>0</v>
      </c>
      <c r="M103" s="21">
        <f>COUNTIF(M$2:M$100,"Quite good")</f>
        <v>0</v>
      </c>
      <c r="N103" s="21">
        <f>COUNTIF(N$2:N$100,"Quite good")</f>
        <v>0</v>
      </c>
      <c r="O103" s="21">
        <f>COUNTIF(O$2:O$100,"Sometimes")</f>
        <v>2</v>
      </c>
      <c r="P103" s="21">
        <f>COUNTIF(P$2:P$100,"Quite well")</f>
        <v>0</v>
      </c>
      <c r="Q103" s="21">
        <f>COUNTIF(Q$2:Q$100,"To some extent")</f>
        <v>0</v>
      </c>
      <c r="R103" s="21">
        <f>COUNTIF(R$2:R$100,"Mostly")</f>
        <v>2</v>
      </c>
      <c r="S103" s="186"/>
      <c r="T103" s="21">
        <f>COUNTIF(T$2:T$100,"Mostly")</f>
        <v>0</v>
      </c>
      <c r="U103" s="21">
        <f>COUNTIF(U$2:U$100,"To some extent")</f>
        <v>1</v>
      </c>
      <c r="V103" s="21">
        <f>COUNTIF(V$2:V$100,"To some extent")</f>
        <v>0</v>
      </c>
      <c r="W103" s="186"/>
      <c r="X103" s="186"/>
      <c r="Y103" s="21">
        <f>COUNTIF(Y$2:Y$100,"1 - 2 years")</f>
        <v>0</v>
      </c>
      <c r="Z103" s="21">
        <f>COUNTIF(Z$2:Z$100,"Male")</f>
        <v>6</v>
      </c>
      <c r="AA103" s="21">
        <f>COUNTIF(AA$2:AA$100,"31 - 40")</f>
        <v>2</v>
      </c>
      <c r="AB103" s="21">
        <f>COUNTIF(AB$2:AB$100,"Mixed*")</f>
        <v>0</v>
      </c>
      <c r="AC103" s="21">
        <f>COUNTIF(AC$2:AC$100,"Part time work")</f>
        <v>0</v>
      </c>
    </row>
    <row r="104" spans="1:29" x14ac:dyDescent="0.25">
      <c r="A104" s="183" t="s">
        <v>782</v>
      </c>
      <c r="C104" s="186"/>
      <c r="H104" s="186"/>
      <c r="J104" s="21">
        <f>COUNTIF(J$2:J$100,"Occasionally updated")</f>
        <v>0</v>
      </c>
      <c r="K104" s="21">
        <f>COUNTIF(K$2:K$100,"No, too much")</f>
        <v>0</v>
      </c>
      <c r="L104" s="21">
        <f>COUNTIF(L$2:L$100,"Not so good")</f>
        <v>0</v>
      </c>
      <c r="M104" s="21">
        <f>COUNTIF(M$2:M$100,"Not so good")</f>
        <v>0</v>
      </c>
      <c r="N104" s="21">
        <f>COUNTIF(N$2:N$100,"Not so good")</f>
        <v>0</v>
      </c>
      <c r="O104" s="21">
        <f>COUNTIF(O$2:O$100,"Rarely")</f>
        <v>0</v>
      </c>
      <c r="P104" s="21">
        <f>COUNTIF(P$2:P$100,"Not that well")</f>
        <v>0</v>
      </c>
      <c r="Q104" s="21">
        <f>COUNTIF(Q$2:Q$100,"A little")</f>
        <v>0</v>
      </c>
      <c r="R104" s="21">
        <f>COUNTIF(R$2:R$100,"Sometimes")</f>
        <v>0</v>
      </c>
      <c r="S104" s="186"/>
      <c r="T104" s="21">
        <f>COUNTIF(T$2:T$100,"Sometimes")</f>
        <v>0</v>
      </c>
      <c r="U104" s="21">
        <f>COUNTIF(U$2:U$100,"A little")</f>
        <v>0</v>
      </c>
      <c r="V104" s="21">
        <f>COUNTIF(V$2:V$100,"A little")</f>
        <v>0</v>
      </c>
      <c r="W104" s="186"/>
      <c r="X104" s="186"/>
      <c r="Y104" s="21">
        <f>COUNTIF(Y$2:Y$100,"3 - 5 years")</f>
        <v>0</v>
      </c>
      <c r="Z104" s="21">
        <f>COUNTIF(Z$2:Z$100,"Other")</f>
        <v>0</v>
      </c>
      <c r="AA104" s="21">
        <f>COUNTIF(AA$2:AA$100,"41 - 50")</f>
        <v>1</v>
      </c>
      <c r="AB104" s="21">
        <f>COUNTIF(AB$2:AB$100,"Asian*")</f>
        <v>2</v>
      </c>
      <c r="AC104" s="21">
        <f>COUNTIF(AC$2:AC$100,"Student")</f>
        <v>1</v>
      </c>
    </row>
    <row r="105" spans="1:29" x14ac:dyDescent="0.25">
      <c r="A105" s="20">
        <f>COUNTA(A2:A100)</f>
        <v>8</v>
      </c>
      <c r="J105" s="21">
        <f>COUNTIF(J$2:J$100,"Not at all updated")</f>
        <v>0</v>
      </c>
      <c r="L105" s="21">
        <f>COUNTIF(L$2:L$100,"Not at all good")</f>
        <v>0</v>
      </c>
      <c r="M105" s="21">
        <f>COUNTIF(M$2:M$100,"Not at all good")</f>
        <v>0</v>
      </c>
      <c r="N105" s="21">
        <f>COUNTIF(N$2:N$100,"Not at all good")</f>
        <v>0</v>
      </c>
      <c r="O105" s="21">
        <f>COUNTIF(O$2:O$100,"Never")</f>
        <v>0</v>
      </c>
      <c r="P105" s="21">
        <f>COUNTIF(P$2:P$100,"Not at all well")</f>
        <v>0</v>
      </c>
      <c r="Q105" s="21">
        <f>COUNTIF(Q$2:Q$100,"Not at all")</f>
        <v>0</v>
      </c>
      <c r="R105" s="21">
        <f>COUNTIF(R$2:R$100,"Never")</f>
        <v>0</v>
      </c>
      <c r="T105" s="21">
        <f>COUNTIF(T$2:T$100,"Never")</f>
        <v>0</v>
      </c>
      <c r="U105" s="21">
        <f>COUNTIF(U$2:U$100,"Not at all")</f>
        <v>0</v>
      </c>
      <c r="V105" s="21">
        <f>COUNTIF(V$2:V$100,"Not at all")</f>
        <v>0</v>
      </c>
      <c r="Y105" s="21">
        <f>COUNTIF(Y$2:Y$100,"More than five years")</f>
        <v>3</v>
      </c>
      <c r="Z105" s="21">
        <f>COUNTIF(Z$2:Z$100,"Prefer not to say")</f>
        <v>0</v>
      </c>
      <c r="AA105" s="21">
        <f>COUNTIF(AA$2:AA$100,"51 - 60")</f>
        <v>2</v>
      </c>
      <c r="AB105" s="21">
        <f>COUNTIF(AB$2:AB$100,"Black*")</f>
        <v>0</v>
      </c>
      <c r="AC105" s="21">
        <f>COUNTIF(AC$2:AC$100,"Unemployed")</f>
        <v>1</v>
      </c>
    </row>
    <row r="106" spans="1:29" x14ac:dyDescent="0.25">
      <c r="A106" s="183" t="s">
        <v>783</v>
      </c>
      <c r="P106" s="21">
        <f>COUNTIF(P$2:P$100,"I don't have any diversity needs")</f>
        <v>1</v>
      </c>
      <c r="AA106" s="21">
        <f>COUNTIF(AA$2:AA$100,"60+")</f>
        <v>3</v>
      </c>
      <c r="AB106" s="21">
        <f>COUNTIF(AB$2:AB$100,"Other*")</f>
        <v>0</v>
      </c>
      <c r="AC106" s="21">
        <f>COUNTIF(AC$2:AC$100,"Carer")</f>
        <v>0</v>
      </c>
    </row>
    <row r="107" spans="1:29" x14ac:dyDescent="0.25">
      <c r="A107" s="20">
        <f>COUNTIF(A112:AC112,"FALSE")</f>
        <v>0</v>
      </c>
      <c r="AA107" s="21">
        <f>COUNTIF(AA$2:AA$100,"Prefer not to say")</f>
        <v>0</v>
      </c>
      <c r="AB107" s="21">
        <f>COUNTIF(AB$2:AB$100,"Prefer not to say")</f>
        <v>0</v>
      </c>
      <c r="AC107" s="21">
        <f>COUNTIF(AC$2:AC$100,"Retired")</f>
        <v>2</v>
      </c>
    </row>
    <row r="108" spans="1:29" x14ac:dyDescent="0.25">
      <c r="AC108" s="21">
        <f>COUNTIF(AC$2:AC$100,"Prefer not to say")</f>
        <v>0</v>
      </c>
    </row>
    <row r="109" spans="1:29" x14ac:dyDescent="0.25">
      <c r="A109" s="186"/>
      <c r="B109" s="186"/>
      <c r="C109" s="186"/>
      <c r="D109" s="186"/>
      <c r="E109" s="186"/>
      <c r="F109" s="186"/>
      <c r="G109" s="186"/>
      <c r="H109" s="186"/>
      <c r="I109" s="186"/>
      <c r="J109" s="186"/>
      <c r="K109" s="186"/>
      <c r="L109" s="186"/>
      <c r="M109" s="186"/>
      <c r="N109" s="186"/>
      <c r="O109" s="186"/>
      <c r="P109" s="186"/>
      <c r="Q109" s="186"/>
      <c r="R109" s="186"/>
      <c r="S109" s="186"/>
      <c r="T109" s="186"/>
      <c r="U109" s="186"/>
      <c r="V109" s="186"/>
      <c r="W109" s="186"/>
      <c r="X109" s="186"/>
      <c r="Y109" s="186"/>
      <c r="Z109" s="186"/>
      <c r="AA109" s="186"/>
      <c r="AB109" s="186"/>
      <c r="AC109" s="186"/>
    </row>
    <row r="110" spans="1:29" x14ac:dyDescent="0.25">
      <c r="A110" s="198"/>
      <c r="B110" s="21">
        <f>COUNTA(B2:B100)</f>
        <v>8</v>
      </c>
      <c r="C110" s="198"/>
      <c r="D110" s="21">
        <f>COUNTA(D2:D100)</f>
        <v>8</v>
      </c>
      <c r="E110" s="21">
        <f t="shared" ref="E110:G110" si="0">COUNTA(E2:E100)</f>
        <v>0</v>
      </c>
      <c r="F110" s="21">
        <f t="shared" si="0"/>
        <v>0</v>
      </c>
      <c r="G110" s="21">
        <f t="shared" si="0"/>
        <v>0</v>
      </c>
      <c r="H110" s="186"/>
      <c r="I110" s="21">
        <f t="shared" ref="I110" si="1">COUNTA(I2:I100)</f>
        <v>0</v>
      </c>
      <c r="J110" s="21">
        <f t="shared" ref="J110:AC110" si="2">COUNTA(J2:J100)</f>
        <v>8</v>
      </c>
      <c r="K110" s="21">
        <f t="shared" si="2"/>
        <v>8</v>
      </c>
      <c r="L110" s="21">
        <f t="shared" si="2"/>
        <v>8</v>
      </c>
      <c r="M110" s="21">
        <f t="shared" si="2"/>
        <v>8</v>
      </c>
      <c r="N110" s="21">
        <f t="shared" si="2"/>
        <v>8</v>
      </c>
      <c r="O110" s="21">
        <f t="shared" si="2"/>
        <v>8</v>
      </c>
      <c r="P110" s="21">
        <f t="shared" si="2"/>
        <v>8</v>
      </c>
      <c r="Q110" s="21">
        <f t="shared" si="2"/>
        <v>8</v>
      </c>
      <c r="R110" s="21">
        <f t="shared" si="2"/>
        <v>8</v>
      </c>
      <c r="S110" s="186"/>
      <c r="T110" s="21">
        <f t="shared" si="2"/>
        <v>8</v>
      </c>
      <c r="U110" s="21">
        <f t="shared" si="2"/>
        <v>8</v>
      </c>
      <c r="V110" s="21">
        <f t="shared" si="2"/>
        <v>8</v>
      </c>
      <c r="W110" s="186"/>
      <c r="X110" s="186"/>
      <c r="Y110" s="21">
        <f t="shared" si="2"/>
        <v>8</v>
      </c>
      <c r="Z110" s="21">
        <f t="shared" si="2"/>
        <v>8</v>
      </c>
      <c r="AA110" s="21">
        <f t="shared" si="2"/>
        <v>8</v>
      </c>
      <c r="AB110" s="21">
        <f t="shared" si="2"/>
        <v>8</v>
      </c>
      <c r="AC110" s="21">
        <f t="shared" si="2"/>
        <v>8</v>
      </c>
    </row>
    <row r="111" spans="1:29" x14ac:dyDescent="0.25">
      <c r="A111" s="198"/>
      <c r="B111" s="21">
        <f>SUM(B102:B108)</f>
        <v>8</v>
      </c>
      <c r="C111" s="198"/>
      <c r="D111" s="21">
        <f>SUM(D102:D108)</f>
        <v>8</v>
      </c>
      <c r="E111" s="21">
        <f t="shared" ref="E111:G111" si="3">SUM(E102:E108)</f>
        <v>0</v>
      </c>
      <c r="F111" s="21">
        <f t="shared" si="3"/>
        <v>0</v>
      </c>
      <c r="G111" s="21">
        <f t="shared" si="3"/>
        <v>0</v>
      </c>
      <c r="H111" s="186"/>
      <c r="I111" s="21">
        <f t="shared" ref="I111" si="4">SUM(I102:I108)</f>
        <v>0</v>
      </c>
      <c r="J111" s="21">
        <f t="shared" ref="J111:AC111" si="5">SUM(J102:J108)</f>
        <v>8</v>
      </c>
      <c r="K111" s="21">
        <f t="shared" si="5"/>
        <v>8</v>
      </c>
      <c r="L111" s="21">
        <f t="shared" si="5"/>
        <v>8</v>
      </c>
      <c r="M111" s="21">
        <f t="shared" si="5"/>
        <v>8</v>
      </c>
      <c r="N111" s="21">
        <f t="shared" si="5"/>
        <v>8</v>
      </c>
      <c r="O111" s="21">
        <f t="shared" si="5"/>
        <v>8</v>
      </c>
      <c r="P111" s="21">
        <f t="shared" si="5"/>
        <v>8</v>
      </c>
      <c r="Q111" s="21">
        <f t="shared" si="5"/>
        <v>8</v>
      </c>
      <c r="R111" s="21">
        <f t="shared" si="5"/>
        <v>8</v>
      </c>
      <c r="S111" s="186"/>
      <c r="T111" s="21">
        <f t="shared" si="5"/>
        <v>8</v>
      </c>
      <c r="U111" s="21">
        <f t="shared" si="5"/>
        <v>8</v>
      </c>
      <c r="V111" s="21">
        <f t="shared" si="5"/>
        <v>8</v>
      </c>
      <c r="W111" s="186"/>
      <c r="X111" s="186"/>
      <c r="Y111" s="21">
        <f t="shared" si="5"/>
        <v>8</v>
      </c>
      <c r="Z111" s="21">
        <f t="shared" si="5"/>
        <v>8</v>
      </c>
      <c r="AA111" s="21">
        <f t="shared" si="5"/>
        <v>8</v>
      </c>
      <c r="AB111" s="21">
        <f t="shared" si="5"/>
        <v>8</v>
      </c>
      <c r="AC111" s="21">
        <f t="shared" si="5"/>
        <v>8</v>
      </c>
    </row>
    <row r="112" spans="1:29" x14ac:dyDescent="0.25">
      <c r="A112" s="198"/>
      <c r="B112" s="21" t="b">
        <f>B110=B111</f>
        <v>1</v>
      </c>
      <c r="C112" s="198"/>
      <c r="D112" s="21" t="b">
        <f>D110=D111</f>
        <v>1</v>
      </c>
      <c r="E112" s="21" t="b">
        <f t="shared" ref="E112:G112" si="6">E110=E111</f>
        <v>1</v>
      </c>
      <c r="F112" s="21" t="b">
        <f t="shared" si="6"/>
        <v>1</v>
      </c>
      <c r="G112" s="21" t="b">
        <f t="shared" si="6"/>
        <v>1</v>
      </c>
      <c r="H112" s="186"/>
      <c r="I112" s="21" t="b">
        <f t="shared" ref="I112" si="7">I110=I111</f>
        <v>1</v>
      </c>
      <c r="J112" s="21" t="b">
        <f t="shared" ref="J112" si="8">J110=J111</f>
        <v>1</v>
      </c>
      <c r="K112" s="21" t="b">
        <f t="shared" ref="K112" si="9">K110=K111</f>
        <v>1</v>
      </c>
      <c r="L112" s="21" t="b">
        <f t="shared" ref="L112" si="10">L110=L111</f>
        <v>1</v>
      </c>
      <c r="M112" s="21" t="b">
        <f t="shared" ref="M112" si="11">M110=M111</f>
        <v>1</v>
      </c>
      <c r="N112" s="21" t="b">
        <f t="shared" ref="N112" si="12">N110=N111</f>
        <v>1</v>
      </c>
      <c r="O112" s="21" t="b">
        <f t="shared" ref="O112" si="13">O110=O111</f>
        <v>1</v>
      </c>
      <c r="P112" s="21" t="b">
        <f t="shared" ref="P112" si="14">P110=P111</f>
        <v>1</v>
      </c>
      <c r="Q112" s="21" t="b">
        <f t="shared" ref="Q112" si="15">Q110=Q111</f>
        <v>1</v>
      </c>
      <c r="R112" s="21" t="b">
        <f t="shared" ref="R112" si="16">R110=R111</f>
        <v>1</v>
      </c>
      <c r="S112" s="186"/>
      <c r="T112" s="21" t="b">
        <f t="shared" ref="T112" si="17">T110=T111</f>
        <v>1</v>
      </c>
      <c r="U112" s="21" t="b">
        <f t="shared" ref="U112" si="18">U110=U111</f>
        <v>1</v>
      </c>
      <c r="V112" s="21" t="b">
        <f t="shared" ref="V112" si="19">V110=V111</f>
        <v>1</v>
      </c>
      <c r="W112" s="186"/>
      <c r="X112" s="186"/>
      <c r="Y112" s="21" t="b">
        <f t="shared" ref="Y112" si="20">Y110=Y111</f>
        <v>1</v>
      </c>
      <c r="Z112" s="21" t="b">
        <f t="shared" ref="Z112" si="21">Z110=Z111</f>
        <v>1</v>
      </c>
      <c r="AA112" s="21" t="b">
        <f t="shared" ref="AA112" si="22">AA110=AA111</f>
        <v>1</v>
      </c>
      <c r="AB112" s="21" t="b">
        <f t="shared" ref="AB112" si="23">AB110=AB111</f>
        <v>1</v>
      </c>
      <c r="AC112" s="21" t="b">
        <f t="shared" ref="AC112" si="24">AC110=AC111</f>
        <v>1</v>
      </c>
    </row>
  </sheetData>
  <autoFilter ref="A1:AC315" xr:uid="{31A670DA-E44E-4D77-8B57-281E640A80A0}"/>
  <conditionalFormatting sqref="B112">
    <cfRule type="cellIs" dxfId="6" priority="6" operator="equal">
      <formula>FALSE</formula>
    </cfRule>
    <cfRule type="cellIs" dxfId="5" priority="7" operator="equal">
      <formula>TRUE</formula>
    </cfRule>
  </conditionalFormatting>
  <conditionalFormatting sqref="J112:R112 Y112:AC112 T112:V112">
    <cfRule type="cellIs" dxfId="4" priority="2" operator="equal">
      <formula>FALSE</formula>
    </cfRule>
    <cfRule type="cellIs" dxfId="3" priority="3" operator="equal">
      <formula>TRUE</formula>
    </cfRule>
  </conditionalFormatting>
  <conditionalFormatting sqref="D112:G112 I112">
    <cfRule type="cellIs" dxfId="2" priority="4" operator="equal">
      <formula>FALSE</formula>
    </cfRule>
    <cfRule type="cellIs" dxfId="1" priority="5" operator="equal">
      <formula>TRUE</formula>
    </cfRule>
  </conditionalFormatting>
  <conditionalFormatting sqref="A107">
    <cfRule type="cellIs" dxfId="0" priority="1" operator="greaterThan">
      <formula>0</formula>
    </cfRule>
  </conditionalFormatting>
  <pageMargins left="0.7" right="0.7" top="0.75" bottom="0.75"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A07C6-F18A-4604-A971-F9C4CB56B9B7}">
  <sheetPr codeName="Sheet29"/>
  <dimension ref="B2:O48"/>
  <sheetViews>
    <sheetView showGridLines="0" zoomScale="90" zoomScaleNormal="90" workbookViewId="0">
      <selection activeCell="E2" sqref="E2"/>
    </sheetView>
  </sheetViews>
  <sheetFormatPr defaultColWidth="9.140625" defaultRowHeight="14.25" x14ac:dyDescent="0.25"/>
  <cols>
    <col min="1" max="1" width="9.140625" style="155"/>
    <col min="2" max="2" width="54.7109375" style="155" customWidth="1"/>
    <col min="3" max="3" width="27.28515625" style="155" customWidth="1"/>
    <col min="4" max="4" width="9.140625" style="155"/>
    <col min="5" max="5" width="39.28515625" style="155" customWidth="1"/>
    <col min="6" max="16384" width="9.140625" style="155"/>
  </cols>
  <sheetData>
    <row r="2" spans="2:15" ht="33.75" customHeight="1" x14ac:dyDescent="0.25">
      <c r="B2" s="229" t="s">
        <v>0</v>
      </c>
      <c r="C2" s="229"/>
    </row>
    <row r="3" spans="2:15" ht="103.5" customHeight="1" x14ac:dyDescent="0.25">
      <c r="B3" s="228" t="s">
        <v>1</v>
      </c>
      <c r="C3" s="228"/>
      <c r="E3" s="189"/>
    </row>
    <row r="4" spans="2:15" x14ac:dyDescent="0.25">
      <c r="B4" s="190"/>
    </row>
    <row r="5" spans="2:15" ht="24.75" customHeight="1" x14ac:dyDescent="0.25">
      <c r="B5" s="156" t="s">
        <v>2</v>
      </c>
    </row>
    <row r="6" spans="2:15" ht="85.5" customHeight="1" x14ac:dyDescent="0.25">
      <c r="B6" s="228" t="s">
        <v>3</v>
      </c>
      <c r="C6" s="228"/>
    </row>
    <row r="7" spans="2:15" x14ac:dyDescent="0.25">
      <c r="B7" s="190"/>
    </row>
    <row r="8" spans="2:15" ht="71.25" customHeight="1" x14ac:dyDescent="0.25">
      <c r="B8" s="228" t="s">
        <v>4</v>
      </c>
      <c r="C8" s="228"/>
    </row>
    <row r="9" spans="2:15" x14ac:dyDescent="0.25">
      <c r="B9" s="190"/>
    </row>
    <row r="10" spans="2:15" ht="21" customHeight="1" x14ac:dyDescent="0.25">
      <c r="B10" s="156" t="s">
        <v>5</v>
      </c>
      <c r="E10"/>
    </row>
    <row r="11" spans="2:15" ht="106.5" customHeight="1" x14ac:dyDescent="0.25">
      <c r="B11" s="226" t="s">
        <v>6</v>
      </c>
      <c r="C11" s="228"/>
      <c r="E11"/>
    </row>
    <row r="12" spans="2:15" ht="14.25" customHeight="1" x14ac:dyDescent="0.25">
      <c r="B12" s="190"/>
      <c r="E12"/>
    </row>
    <row r="13" spans="2:15" ht="18" customHeight="1" x14ac:dyDescent="0.25">
      <c r="B13" s="156" t="s">
        <v>7</v>
      </c>
      <c r="E13"/>
    </row>
    <row r="14" spans="2:15" ht="114" customHeight="1" x14ac:dyDescent="0.25">
      <c r="B14" s="226" t="s">
        <v>8</v>
      </c>
      <c r="C14" s="228"/>
      <c r="E14"/>
      <c r="O14" s="157"/>
    </row>
    <row r="15" spans="2:15" ht="15" x14ac:dyDescent="0.25">
      <c r="B15" s="190"/>
      <c r="E15"/>
    </row>
    <row r="16" spans="2:15" ht="22.5" customHeight="1" x14ac:dyDescent="0.25">
      <c r="B16" s="156" t="s">
        <v>9</v>
      </c>
      <c r="E16"/>
    </row>
    <row r="17" spans="2:5" ht="93" customHeight="1" x14ac:dyDescent="0.25">
      <c r="B17" s="226" t="s">
        <v>10</v>
      </c>
      <c r="C17" s="228"/>
      <c r="E17"/>
    </row>
    <row r="18" spans="2:5" ht="15" x14ac:dyDescent="0.25">
      <c r="B18" s="190"/>
      <c r="E18"/>
    </row>
    <row r="19" spans="2:5" ht="15" x14ac:dyDescent="0.25">
      <c r="B19" s="156" t="s">
        <v>11</v>
      </c>
    </row>
    <row r="20" spans="2:5" ht="15.75" customHeight="1" x14ac:dyDescent="0.25">
      <c r="B20" s="190"/>
      <c r="C20" s="190"/>
    </row>
    <row r="21" spans="2:5" ht="123.75" customHeight="1" x14ac:dyDescent="0.25">
      <c r="B21" s="226" t="s">
        <v>12</v>
      </c>
      <c r="C21" s="228"/>
    </row>
    <row r="22" spans="2:5" ht="14.25" customHeight="1" x14ac:dyDescent="0.25">
      <c r="B22" s="190"/>
    </row>
    <row r="23" spans="2:5" ht="94.5" customHeight="1" x14ac:dyDescent="0.25">
      <c r="B23" s="226" t="s">
        <v>13</v>
      </c>
      <c r="C23" s="228"/>
    </row>
    <row r="24" spans="2:5" ht="12.75" customHeight="1" thickBot="1" x14ac:dyDescent="0.3">
      <c r="B24" s="189"/>
      <c r="C24" s="190"/>
    </row>
    <row r="25" spans="2:5" ht="30" customHeight="1" thickBot="1" x14ac:dyDescent="0.3">
      <c r="B25" s="158" t="s">
        <v>14</v>
      </c>
      <c r="C25" s="159" t="s">
        <v>15</v>
      </c>
    </row>
    <row r="26" spans="2:5" ht="17.25" customHeight="1" thickBot="1" x14ac:dyDescent="0.3">
      <c r="B26" s="160" t="s">
        <v>16</v>
      </c>
      <c r="C26" s="161" t="s">
        <v>17</v>
      </c>
    </row>
    <row r="27" spans="2:5" ht="17.25" customHeight="1" thickBot="1" x14ac:dyDescent="0.3">
      <c r="B27" s="160" t="s">
        <v>18</v>
      </c>
      <c r="C27" s="162" t="s">
        <v>19</v>
      </c>
    </row>
    <row r="28" spans="2:5" ht="17.25" customHeight="1" thickBot="1" x14ac:dyDescent="0.3">
      <c r="B28" s="160" t="s">
        <v>20</v>
      </c>
      <c r="C28" s="163" t="s">
        <v>21</v>
      </c>
    </row>
    <row r="29" spans="2:5" ht="17.25" customHeight="1" thickBot="1" x14ac:dyDescent="0.3">
      <c r="B29" s="164" t="s">
        <v>22</v>
      </c>
      <c r="C29" s="165" t="s">
        <v>23</v>
      </c>
    </row>
    <row r="30" spans="2:5" ht="14.25" customHeight="1" x14ac:dyDescent="0.25">
      <c r="B30" s="189"/>
      <c r="C30" s="190"/>
    </row>
    <row r="31" spans="2:5" ht="124.5" customHeight="1" x14ac:dyDescent="0.25">
      <c r="B31" s="227" t="s">
        <v>24</v>
      </c>
      <c r="C31" s="227"/>
    </row>
    <row r="32" spans="2:5" ht="14.25" customHeight="1" x14ac:dyDescent="0.25">
      <c r="B32" s="196"/>
      <c r="C32" s="196"/>
    </row>
    <row r="33" spans="2:3" ht="48" customHeight="1" x14ac:dyDescent="0.25">
      <c r="B33" s="226" t="s">
        <v>25</v>
      </c>
      <c r="C33" s="226"/>
    </row>
    <row r="34" spans="2:3" ht="18" customHeight="1" x14ac:dyDescent="0.25">
      <c r="B34" s="189"/>
      <c r="C34" s="189"/>
    </row>
    <row r="35" spans="2:3" ht="37.5" customHeight="1" x14ac:dyDescent="0.25">
      <c r="B35" s="227" t="s">
        <v>26</v>
      </c>
      <c r="C35" s="227"/>
    </row>
    <row r="36" spans="2:3" x14ac:dyDescent="0.25">
      <c r="B36" s="190"/>
      <c r="C36" s="166"/>
    </row>
    <row r="37" spans="2:3" ht="72" customHeight="1" x14ac:dyDescent="0.25">
      <c r="B37" s="226" t="s">
        <v>27</v>
      </c>
      <c r="C37" s="226"/>
    </row>
    <row r="38" spans="2:3" x14ac:dyDescent="0.25">
      <c r="B38" s="189"/>
      <c r="C38" s="189"/>
    </row>
    <row r="39" spans="2:3" x14ac:dyDescent="0.25">
      <c r="B39" s="157" t="s">
        <v>28</v>
      </c>
      <c r="C39" s="157"/>
    </row>
    <row r="40" spans="2:3" x14ac:dyDescent="0.25">
      <c r="B40" s="157" t="s">
        <v>29</v>
      </c>
      <c r="C40" s="157"/>
    </row>
    <row r="41" spans="2:3" x14ac:dyDescent="0.25">
      <c r="B41" s="157" t="s">
        <v>30</v>
      </c>
      <c r="C41" s="157"/>
    </row>
    <row r="42" spans="2:3" x14ac:dyDescent="0.25">
      <c r="B42" s="157" t="s">
        <v>31</v>
      </c>
      <c r="C42" s="157"/>
    </row>
    <row r="43" spans="2:3" x14ac:dyDescent="0.25">
      <c r="B43" s="157"/>
      <c r="C43" s="157"/>
    </row>
    <row r="44" spans="2:3" ht="32.25" customHeight="1" x14ac:dyDescent="0.25">
      <c r="B44" s="227" t="s">
        <v>32</v>
      </c>
      <c r="C44" s="227"/>
    </row>
    <row r="45" spans="2:3" x14ac:dyDescent="0.25">
      <c r="B45" s="157"/>
      <c r="C45" s="157"/>
    </row>
    <row r="46" spans="2:3" ht="45.75" customHeight="1" x14ac:dyDescent="0.25">
      <c r="B46" s="226" t="s">
        <v>33</v>
      </c>
      <c r="C46" s="226"/>
    </row>
    <row r="47" spans="2:3" ht="13.5" customHeight="1" x14ac:dyDescent="0.25">
      <c r="B47" s="189"/>
      <c r="C47" s="189"/>
    </row>
    <row r="48" spans="2:3" ht="85.5" customHeight="1" x14ac:dyDescent="0.25">
      <c r="B48" s="226" t="s">
        <v>34</v>
      </c>
      <c r="C48" s="226"/>
    </row>
  </sheetData>
  <mergeCells count="16">
    <mergeCell ref="B14:C14"/>
    <mergeCell ref="B2:C2"/>
    <mergeCell ref="B3:C3"/>
    <mergeCell ref="B6:C6"/>
    <mergeCell ref="B8:C8"/>
    <mergeCell ref="B11:C11"/>
    <mergeCell ref="B37:C37"/>
    <mergeCell ref="B44:C44"/>
    <mergeCell ref="B46:C46"/>
    <mergeCell ref="B48:C48"/>
    <mergeCell ref="B17:C17"/>
    <mergeCell ref="B21:C21"/>
    <mergeCell ref="B23:C23"/>
    <mergeCell ref="B31:C31"/>
    <mergeCell ref="B33:C33"/>
    <mergeCell ref="B35:C35"/>
  </mergeCells>
  <pageMargins left="0.7" right="0.7" top="0.75" bottom="0.75" header="0.3" footer="0.3"/>
  <pageSetup paperSize="9" orientation="portrait"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8F34C-0786-4BC6-A696-D68207308920}">
  <sheetPr codeName="Sheet6">
    <tabColor theme="5"/>
  </sheetPr>
  <dimension ref="B1:F72"/>
  <sheetViews>
    <sheetView showGridLines="0" zoomScale="80" zoomScaleNormal="80" workbookViewId="0">
      <selection activeCell="G19" sqref="G19"/>
    </sheetView>
  </sheetViews>
  <sheetFormatPr defaultColWidth="9.140625" defaultRowHeight="14.25" x14ac:dyDescent="0.2"/>
  <cols>
    <col min="1" max="2" width="9.140625" style="154"/>
    <col min="3" max="3" width="60.42578125" style="154" customWidth="1"/>
    <col min="4" max="4" width="5.7109375" style="154" customWidth="1"/>
    <col min="5" max="5" width="36.85546875" style="154" customWidth="1"/>
    <col min="6" max="6" width="25.7109375" style="154" customWidth="1"/>
    <col min="7" max="16384" width="9.140625" style="154"/>
  </cols>
  <sheetData>
    <row r="1" spans="2:6" ht="20.25" x14ac:dyDescent="0.2">
      <c r="B1" s="230" t="s">
        <v>35</v>
      </c>
      <c r="C1" s="230"/>
      <c r="D1" s="167"/>
    </row>
    <row r="2" spans="2:6" ht="18" x14ac:dyDescent="0.2">
      <c r="B2" s="168"/>
      <c r="C2" s="168"/>
      <c r="D2" s="168"/>
    </row>
    <row r="3" spans="2:6" ht="18" x14ac:dyDescent="0.2">
      <c r="B3" s="231" t="s">
        <v>36</v>
      </c>
      <c r="C3" s="231"/>
      <c r="D3" s="169"/>
    </row>
    <row r="4" spans="2:6" ht="18.75" thickBot="1" x14ac:dyDescent="0.25">
      <c r="C4" s="168"/>
      <c r="D4" s="168"/>
    </row>
    <row r="5" spans="2:6" ht="30.75" customHeight="1" thickBot="1" x14ac:dyDescent="0.3">
      <c r="B5" s="15">
        <v>143</v>
      </c>
      <c r="C5" s="18" t="s">
        <v>37</v>
      </c>
      <c r="D5" s="17"/>
      <c r="E5" s="16" t="s">
        <v>38</v>
      </c>
      <c r="F5"/>
    </row>
    <row r="6" spans="2:6" ht="30.75" customHeight="1" thickBot="1" x14ac:dyDescent="0.25">
      <c r="B6" s="12">
        <v>82</v>
      </c>
      <c r="C6" s="202" t="s">
        <v>39</v>
      </c>
      <c r="D6" s="17"/>
    </row>
    <row r="7" spans="2:6" ht="36.75" thickBot="1" x14ac:dyDescent="0.25">
      <c r="B7" s="200">
        <v>0.33600000000000002</v>
      </c>
      <c r="C7" s="203" t="s">
        <v>40</v>
      </c>
      <c r="D7" s="17"/>
      <c r="E7" s="16" t="s">
        <v>41</v>
      </c>
    </row>
    <row r="8" spans="2:6" ht="30.75" customHeight="1" thickBot="1" x14ac:dyDescent="0.25">
      <c r="B8" s="201">
        <v>0.33300000000000002</v>
      </c>
      <c r="C8" s="204" t="s">
        <v>42</v>
      </c>
      <c r="D8" s="17"/>
    </row>
    <row r="9" spans="2:6" ht="15" thickBot="1" x14ac:dyDescent="0.25">
      <c r="B9" s="170"/>
    </row>
    <row r="10" spans="2:6" ht="30.75" customHeight="1" thickBot="1" x14ac:dyDescent="0.25">
      <c r="B10" s="205">
        <v>150030</v>
      </c>
      <c r="C10" s="207" t="s">
        <v>43</v>
      </c>
      <c r="D10" s="5"/>
      <c r="E10" s="16" t="s">
        <v>44</v>
      </c>
    </row>
    <row r="11" spans="2:6" ht="30.75" customHeight="1" thickBot="1" x14ac:dyDescent="0.25">
      <c r="B11" s="206">
        <v>17304</v>
      </c>
      <c r="C11" s="208" t="s">
        <v>45</v>
      </c>
      <c r="D11" s="5"/>
      <c r="E11" s="5"/>
    </row>
    <row r="12" spans="2:6" x14ac:dyDescent="0.2">
      <c r="B12" s="171"/>
    </row>
    <row r="13" spans="2:6" ht="24" x14ac:dyDescent="0.25">
      <c r="B13" s="231" t="s">
        <v>46</v>
      </c>
      <c r="C13" s="231"/>
      <c r="D13" s="169"/>
      <c r="E13" s="172" t="s">
        <v>47</v>
      </c>
      <c r="F13"/>
    </row>
    <row r="14" spans="2:6" x14ac:dyDescent="0.2">
      <c r="B14" s="171"/>
    </row>
    <row r="15" spans="2:6" ht="15" customHeight="1" thickBot="1" x14ac:dyDescent="0.25">
      <c r="B15" s="235" t="s">
        <v>48</v>
      </c>
      <c r="C15" s="235"/>
      <c r="D15" s="173"/>
    </row>
    <row r="16" spans="2:6" ht="30.75" customHeight="1" thickBot="1" x14ac:dyDescent="0.25">
      <c r="B16" s="209">
        <v>0.18</v>
      </c>
      <c r="C16" s="18" t="s">
        <v>49</v>
      </c>
      <c r="D16" s="17"/>
      <c r="E16" s="182"/>
    </row>
    <row r="17" spans="2:6" ht="30.75" customHeight="1" thickBot="1" x14ac:dyDescent="0.25">
      <c r="B17" s="210">
        <v>0.1</v>
      </c>
      <c r="C17" s="202" t="s">
        <v>50</v>
      </c>
      <c r="D17" s="17"/>
    </row>
    <row r="18" spans="2:6" ht="30.75" customHeight="1" thickBot="1" x14ac:dyDescent="0.25">
      <c r="B18" s="210">
        <v>0.82</v>
      </c>
      <c r="C18" s="203" t="s">
        <v>51</v>
      </c>
      <c r="E18" s="181"/>
    </row>
    <row r="19" spans="2:6" ht="30.75" customHeight="1" thickBot="1" x14ac:dyDescent="0.25">
      <c r="B19" s="211">
        <v>0.9</v>
      </c>
      <c r="C19" s="204" t="s">
        <v>52</v>
      </c>
      <c r="D19" s="17"/>
    </row>
    <row r="20" spans="2:6" x14ac:dyDescent="0.2">
      <c r="B20" s="171"/>
    </row>
    <row r="21" spans="2:6" ht="15.75" thickBot="1" x14ac:dyDescent="0.3">
      <c r="B21" s="235" t="s">
        <v>53</v>
      </c>
      <c r="C21" s="235"/>
      <c r="D21" s="173"/>
      <c r="F21"/>
    </row>
    <row r="22" spans="2:6" ht="30.75" customHeight="1" thickBot="1" x14ac:dyDescent="0.25">
      <c r="B22" s="209">
        <v>0.79</v>
      </c>
      <c r="C22" s="212" t="s">
        <v>54</v>
      </c>
      <c r="D22" s="17"/>
    </row>
    <row r="23" spans="2:6" ht="30.75" customHeight="1" thickBot="1" x14ac:dyDescent="0.25">
      <c r="B23" s="210">
        <v>0.41</v>
      </c>
      <c r="C23" s="216" t="s">
        <v>55</v>
      </c>
      <c r="D23" s="17"/>
      <c r="E23" s="19" t="s">
        <v>56</v>
      </c>
    </row>
    <row r="24" spans="2:6" ht="30.75" customHeight="1" thickBot="1" x14ac:dyDescent="0.25">
      <c r="B24" s="211">
        <v>0.21</v>
      </c>
      <c r="C24" s="213" t="s">
        <v>57</v>
      </c>
      <c r="D24" s="17"/>
    </row>
    <row r="25" spans="2:6" x14ac:dyDescent="0.2">
      <c r="B25" s="171"/>
    </row>
    <row r="26" spans="2:6" ht="15" customHeight="1" thickBot="1" x14ac:dyDescent="0.25">
      <c r="B26" s="236" t="s">
        <v>58</v>
      </c>
      <c r="C26" s="235"/>
      <c r="D26" s="173"/>
    </row>
    <row r="27" spans="2:6" ht="30.75" customHeight="1" thickBot="1" x14ac:dyDescent="0.3">
      <c r="B27" s="209">
        <v>0.86</v>
      </c>
      <c r="C27" s="18" t="s">
        <v>59</v>
      </c>
      <c r="D27" s="180"/>
      <c r="E27" s="179"/>
    </row>
    <row r="28" spans="2:6" ht="30.75" customHeight="1" thickBot="1" x14ac:dyDescent="0.3">
      <c r="B28" s="214">
        <v>0.9</v>
      </c>
      <c r="C28" s="202" t="s">
        <v>60</v>
      </c>
      <c r="D28" s="17"/>
      <c r="F28"/>
    </row>
    <row r="29" spans="2:6" ht="30.75" customHeight="1" thickBot="1" x14ac:dyDescent="0.3">
      <c r="B29" s="210">
        <v>0.13</v>
      </c>
      <c r="C29" s="215" t="s">
        <v>61</v>
      </c>
      <c r="D29" s="17"/>
      <c r="E29" s="179"/>
      <c r="F29"/>
    </row>
    <row r="30" spans="2:6" ht="30.75" customHeight="1" thickBot="1" x14ac:dyDescent="0.3">
      <c r="B30" s="211">
        <v>0.1</v>
      </c>
      <c r="C30" s="204" t="s">
        <v>62</v>
      </c>
      <c r="D30" s="17"/>
      <c r="F30"/>
    </row>
    <row r="31" spans="2:6" ht="15" x14ac:dyDescent="0.25">
      <c r="B31" s="171"/>
      <c r="F31"/>
    </row>
    <row r="32" spans="2:6" ht="36.75" x14ac:dyDescent="0.25">
      <c r="B32" s="232" t="s">
        <v>63</v>
      </c>
      <c r="C32" s="232"/>
      <c r="D32" s="174"/>
      <c r="E32" s="16" t="s">
        <v>64</v>
      </c>
      <c r="F32"/>
    </row>
    <row r="33" spans="2:4" ht="15" thickBot="1" x14ac:dyDescent="0.25">
      <c r="B33" s="171"/>
    </row>
    <row r="34" spans="2:4" ht="30.75" customHeight="1" thickBot="1" x14ac:dyDescent="0.25">
      <c r="B34" s="15">
        <v>21</v>
      </c>
      <c r="C34" s="14" t="s">
        <v>65</v>
      </c>
      <c r="D34" s="5"/>
    </row>
    <row r="35" spans="2:4" ht="30.75" customHeight="1" thickBot="1" x14ac:dyDescent="0.25">
      <c r="B35" s="12">
        <v>16</v>
      </c>
      <c r="C35" s="11" t="s">
        <v>66</v>
      </c>
      <c r="D35" s="5"/>
    </row>
    <row r="36" spans="2:4" ht="30.75" customHeight="1" thickBot="1" x14ac:dyDescent="0.25">
      <c r="B36" s="10">
        <v>5</v>
      </c>
      <c r="C36" s="9" t="s">
        <v>67</v>
      </c>
      <c r="D36" s="5"/>
    </row>
    <row r="37" spans="2:4" ht="15" customHeight="1" x14ac:dyDescent="0.2"/>
    <row r="38" spans="2:4" ht="15" customHeight="1" thickBot="1" x14ac:dyDescent="0.25">
      <c r="B38" s="175" t="s">
        <v>68</v>
      </c>
    </row>
    <row r="39" spans="2:4" ht="30.75" customHeight="1" thickBot="1" x14ac:dyDescent="0.25">
      <c r="B39" s="15">
        <v>10</v>
      </c>
      <c r="C39" s="14" t="s">
        <v>69</v>
      </c>
      <c r="D39" s="5"/>
    </row>
    <row r="40" spans="2:4" ht="30.75" customHeight="1" thickBot="1" x14ac:dyDescent="0.25">
      <c r="B40" s="12">
        <v>3</v>
      </c>
      <c r="C40" s="11" t="s">
        <v>70</v>
      </c>
      <c r="D40" s="5"/>
    </row>
    <row r="41" spans="2:4" ht="30.75" customHeight="1" thickBot="1" x14ac:dyDescent="0.25">
      <c r="B41" s="10">
        <v>3</v>
      </c>
      <c r="C41" s="9" t="s">
        <v>71</v>
      </c>
      <c r="D41" s="5"/>
    </row>
    <row r="42" spans="2:4" ht="15" customHeight="1" x14ac:dyDescent="0.2"/>
    <row r="43" spans="2:4" ht="15" customHeight="1" thickBot="1" x14ac:dyDescent="0.25">
      <c r="B43" s="175" t="s">
        <v>72</v>
      </c>
    </row>
    <row r="44" spans="2:4" ht="30.75" customHeight="1" thickBot="1" x14ac:dyDescent="0.25">
      <c r="B44" s="15">
        <v>0</v>
      </c>
      <c r="C44" s="14" t="s">
        <v>73</v>
      </c>
      <c r="D44" s="5"/>
    </row>
    <row r="45" spans="2:4" ht="30.75" customHeight="1" x14ac:dyDescent="0.2">
      <c r="B45" s="187">
        <v>0</v>
      </c>
      <c r="C45" s="188" t="s">
        <v>74</v>
      </c>
      <c r="D45" s="5"/>
    </row>
    <row r="46" spans="2:4" customFormat="1" ht="33" customHeight="1" thickBot="1" x14ac:dyDescent="0.3">
      <c r="B46" s="10">
        <v>5</v>
      </c>
      <c r="C46" s="217" t="s">
        <v>75</v>
      </c>
    </row>
    <row r="47" spans="2:4" customFormat="1" ht="18" customHeight="1" x14ac:dyDescent="0.25"/>
    <row r="48" spans="2:4" ht="15" customHeight="1" x14ac:dyDescent="0.2"/>
    <row r="49" spans="2:5" ht="15" customHeight="1" thickBot="1" x14ac:dyDescent="0.3">
      <c r="B49" s="176" t="s">
        <v>76</v>
      </c>
    </row>
    <row r="50" spans="2:5" ht="30.75" customHeight="1" thickBot="1" x14ac:dyDescent="0.25">
      <c r="B50" s="218">
        <v>4.7E-2</v>
      </c>
      <c r="C50" s="14" t="s">
        <v>77</v>
      </c>
      <c r="D50" s="5"/>
    </row>
    <row r="51" spans="2:5" ht="30.75" customHeight="1" thickBot="1" x14ac:dyDescent="0.25">
      <c r="B51" s="200">
        <v>0.23499999999999999</v>
      </c>
      <c r="C51" s="11" t="s">
        <v>78</v>
      </c>
      <c r="D51" s="5"/>
    </row>
    <row r="52" spans="2:5" ht="30.75" customHeight="1" thickBot="1" x14ac:dyDescent="0.25">
      <c r="B52" s="210">
        <v>0</v>
      </c>
      <c r="C52" s="13" t="s">
        <v>79</v>
      </c>
      <c r="D52" s="5"/>
    </row>
    <row r="53" spans="2:5" ht="30.75" customHeight="1" thickBot="1" x14ac:dyDescent="0.25">
      <c r="B53" s="210">
        <v>0.19</v>
      </c>
      <c r="C53" s="11" t="s">
        <v>80</v>
      </c>
      <c r="D53" s="5"/>
    </row>
    <row r="54" spans="2:5" ht="30.75" customHeight="1" thickBot="1" x14ac:dyDescent="0.25">
      <c r="B54" s="200">
        <v>0.14199999999999999</v>
      </c>
      <c r="C54" s="13" t="s">
        <v>81</v>
      </c>
      <c r="D54" s="5"/>
    </row>
    <row r="55" spans="2:5" ht="50.25" customHeight="1" thickBot="1" x14ac:dyDescent="0.25">
      <c r="B55" s="200">
        <v>0.14199999999999999</v>
      </c>
      <c r="C55" s="11" t="s">
        <v>82</v>
      </c>
      <c r="D55" s="5"/>
    </row>
    <row r="56" spans="2:5" ht="30.75" customHeight="1" thickBot="1" x14ac:dyDescent="0.25">
      <c r="B56" s="201">
        <v>9.5000000000000001E-2</v>
      </c>
      <c r="C56" s="9" t="s">
        <v>83</v>
      </c>
      <c r="D56" s="5"/>
    </row>
    <row r="57" spans="2:5" ht="15" customHeight="1" thickBot="1" x14ac:dyDescent="0.25">
      <c r="B57" s="8"/>
      <c r="C57" s="7"/>
      <c r="D57" s="5"/>
    </row>
    <row r="58" spans="2:5" ht="57.75" customHeight="1" thickBot="1" x14ac:dyDescent="0.3">
      <c r="B58" s="233" t="s">
        <v>84</v>
      </c>
      <c r="C58" s="234"/>
      <c r="D58" s="176"/>
      <c r="E58" s="172" t="s">
        <v>85</v>
      </c>
    </row>
    <row r="59" spans="2:5" ht="30.75" customHeight="1" thickBot="1" x14ac:dyDescent="0.25">
      <c r="B59" s="220">
        <v>0.66666666666666663</v>
      </c>
      <c r="C59" s="6" t="s">
        <v>86</v>
      </c>
      <c r="D59" s="5"/>
      <c r="E59" s="177"/>
    </row>
    <row r="60" spans="2:5" ht="30.75" customHeight="1" thickBot="1" x14ac:dyDescent="0.25">
      <c r="B60" s="224">
        <v>0.1111111111111111</v>
      </c>
      <c r="C60" s="225" t="s">
        <v>87</v>
      </c>
      <c r="D60" s="4"/>
    </row>
    <row r="61" spans="2:5" ht="30.75" customHeight="1" thickBot="1" x14ac:dyDescent="0.25">
      <c r="B61" s="221">
        <v>0.1111111111111111</v>
      </c>
      <c r="C61" s="223" t="s">
        <v>88</v>
      </c>
      <c r="D61" s="4"/>
    </row>
    <row r="62" spans="2:5" ht="30.75" customHeight="1" thickBot="1" x14ac:dyDescent="0.25">
      <c r="B62" s="222">
        <v>0.1111111111111111</v>
      </c>
      <c r="C62" s="219" t="s">
        <v>89</v>
      </c>
      <c r="D62" s="4"/>
    </row>
    <row r="65" spans="2:2" x14ac:dyDescent="0.2">
      <c r="B65" s="171"/>
    </row>
    <row r="66" spans="2:2" x14ac:dyDescent="0.2">
      <c r="B66" s="171"/>
    </row>
    <row r="67" spans="2:2" x14ac:dyDescent="0.2">
      <c r="B67" s="171"/>
    </row>
    <row r="68" spans="2:2" x14ac:dyDescent="0.2">
      <c r="B68" s="171"/>
    </row>
    <row r="69" spans="2:2" x14ac:dyDescent="0.2">
      <c r="B69" s="171"/>
    </row>
    <row r="70" spans="2:2" x14ac:dyDescent="0.2">
      <c r="B70" s="171"/>
    </row>
    <row r="71" spans="2:2" x14ac:dyDescent="0.2">
      <c r="B71" s="171"/>
    </row>
    <row r="72" spans="2:2" x14ac:dyDescent="0.2">
      <c r="B72" s="178"/>
    </row>
  </sheetData>
  <mergeCells count="8">
    <mergeCell ref="B1:C1"/>
    <mergeCell ref="B3:C3"/>
    <mergeCell ref="B32:C32"/>
    <mergeCell ref="B58:C58"/>
    <mergeCell ref="B15:C15"/>
    <mergeCell ref="B21:C21"/>
    <mergeCell ref="B26:C26"/>
    <mergeCell ref="B13:C1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91664-CB64-497B-ACB4-FACA20FEF3B4}">
  <sheetPr codeName="Sheet10">
    <tabColor rgb="FF008080"/>
  </sheetPr>
  <dimension ref="A1:J156"/>
  <sheetViews>
    <sheetView zoomScale="70" zoomScaleNormal="70" workbookViewId="0"/>
  </sheetViews>
  <sheetFormatPr defaultRowHeight="15" x14ac:dyDescent="0.25"/>
  <cols>
    <col min="2" max="2" width="56.140625" customWidth="1"/>
    <col min="3" max="4" width="11.42578125" customWidth="1"/>
    <col min="9" max="9" width="32.5703125" customWidth="1"/>
    <col min="10" max="10" width="27.5703125" customWidth="1"/>
  </cols>
  <sheetData>
    <row r="1" spans="1:10" ht="23.25" x14ac:dyDescent="0.35">
      <c r="B1" s="22" t="s">
        <v>90</v>
      </c>
    </row>
    <row r="2" spans="1:10" ht="15.75" x14ac:dyDescent="0.25">
      <c r="B2" s="23"/>
    </row>
    <row r="3" spans="1:10" ht="15.75" x14ac:dyDescent="0.25">
      <c r="B3" s="23"/>
    </row>
    <row r="4" spans="1:10" ht="18" x14ac:dyDescent="0.25">
      <c r="B4" s="24" t="s">
        <v>91</v>
      </c>
      <c r="C4" s="237" t="s">
        <v>92</v>
      </c>
      <c r="D4" s="238"/>
      <c r="E4" s="238"/>
      <c r="F4" s="239"/>
    </row>
    <row r="5" spans="1:10" ht="18" x14ac:dyDescent="0.25">
      <c r="B5" s="24" t="s">
        <v>93</v>
      </c>
      <c r="C5" s="237" t="s">
        <v>21</v>
      </c>
      <c r="D5" s="238"/>
      <c r="E5" s="238"/>
      <c r="F5" s="239"/>
    </row>
    <row r="6" spans="1:10" ht="18" x14ac:dyDescent="0.25">
      <c r="B6" s="24" t="s">
        <v>94</v>
      </c>
      <c r="C6" s="237" t="s">
        <v>92</v>
      </c>
      <c r="D6" s="238"/>
      <c r="E6" s="238"/>
      <c r="F6" s="239"/>
    </row>
    <row r="7" spans="1:10" ht="18" x14ac:dyDescent="0.25">
      <c r="B7" s="24" t="s">
        <v>95</v>
      </c>
      <c r="C7" s="237" t="s">
        <v>96</v>
      </c>
      <c r="D7" s="238"/>
      <c r="E7" s="238"/>
      <c r="F7" s="239"/>
    </row>
    <row r="11" spans="1:10" ht="18" x14ac:dyDescent="0.25">
      <c r="B11" s="25" t="s">
        <v>91</v>
      </c>
    </row>
    <row r="12" spans="1:10" ht="15.75" thickBot="1" x14ac:dyDescent="0.3"/>
    <row r="13" spans="1:10" ht="18.75" thickBot="1" x14ac:dyDescent="0.3">
      <c r="B13" s="195" t="s">
        <v>92</v>
      </c>
      <c r="C13" s="25"/>
      <c r="D13" s="25"/>
      <c r="E13" s="25"/>
    </row>
    <row r="16" spans="1:10" ht="32.25" thickBot="1" x14ac:dyDescent="0.3">
      <c r="A16" s="26" t="s">
        <v>97</v>
      </c>
      <c r="B16" s="27" t="s">
        <v>98</v>
      </c>
      <c r="C16" s="28" t="s">
        <v>99</v>
      </c>
      <c r="D16" s="28" t="s">
        <v>100</v>
      </c>
      <c r="I16" s="29" t="s">
        <v>101</v>
      </c>
      <c r="J16" s="192" t="s">
        <v>15</v>
      </c>
    </row>
    <row r="17" spans="1:10" ht="16.5" thickBot="1" x14ac:dyDescent="0.3">
      <c r="B17" s="30" t="s">
        <v>102</v>
      </c>
      <c r="C17" s="31">
        <v>7</v>
      </c>
      <c r="D17" s="32">
        <v>1</v>
      </c>
      <c r="I17" s="191" t="s">
        <v>22</v>
      </c>
      <c r="J17" s="194" t="s">
        <v>92</v>
      </c>
    </row>
    <row r="18" spans="1:10" ht="15.75" x14ac:dyDescent="0.25">
      <c r="B18" s="30" t="s">
        <v>103</v>
      </c>
      <c r="C18" s="31">
        <v>0</v>
      </c>
      <c r="D18" s="32">
        <v>0</v>
      </c>
      <c r="I18" s="33" t="s">
        <v>20</v>
      </c>
      <c r="J18" s="193" t="s">
        <v>21</v>
      </c>
    </row>
    <row r="19" spans="1:10" ht="15.75" x14ac:dyDescent="0.25">
      <c r="I19" s="33" t="s">
        <v>18</v>
      </c>
      <c r="J19" s="34" t="s">
        <v>96</v>
      </c>
    </row>
    <row r="20" spans="1:10" ht="15.75" x14ac:dyDescent="0.25">
      <c r="I20" s="33" t="s">
        <v>16</v>
      </c>
      <c r="J20" s="35" t="s">
        <v>17</v>
      </c>
    </row>
    <row r="21" spans="1:10" ht="31.5" x14ac:dyDescent="0.25">
      <c r="A21" s="26" t="s">
        <v>104</v>
      </c>
      <c r="B21" s="27" t="s">
        <v>105</v>
      </c>
      <c r="C21" s="28" t="s">
        <v>99</v>
      </c>
      <c r="D21" s="28" t="s">
        <v>100</v>
      </c>
    </row>
    <row r="22" spans="1:10" ht="15.75" x14ac:dyDescent="0.25">
      <c r="B22" s="30" t="s">
        <v>102</v>
      </c>
      <c r="C22" s="31">
        <v>7</v>
      </c>
      <c r="D22" s="32">
        <v>1</v>
      </c>
    </row>
    <row r="23" spans="1:10" ht="15.75" x14ac:dyDescent="0.25">
      <c r="B23" s="30" t="s">
        <v>103</v>
      </c>
      <c r="C23" s="31">
        <v>0</v>
      </c>
      <c r="D23" s="32">
        <v>0</v>
      </c>
    </row>
    <row r="26" spans="1:10" ht="31.5" x14ac:dyDescent="0.25">
      <c r="A26" s="26" t="s">
        <v>106</v>
      </c>
      <c r="B26" s="27" t="s">
        <v>107</v>
      </c>
      <c r="C26" s="28" t="s">
        <v>99</v>
      </c>
      <c r="D26" s="28" t="s">
        <v>100</v>
      </c>
    </row>
    <row r="27" spans="1:10" ht="15.75" x14ac:dyDescent="0.25">
      <c r="B27" s="30" t="s">
        <v>102</v>
      </c>
      <c r="C27" s="31">
        <v>6</v>
      </c>
      <c r="D27" s="32">
        <v>0.8571428571428571</v>
      </c>
    </row>
    <row r="28" spans="1:10" ht="15.75" x14ac:dyDescent="0.25">
      <c r="B28" s="30" t="s">
        <v>103</v>
      </c>
      <c r="C28" s="31">
        <v>1</v>
      </c>
      <c r="D28" s="32">
        <v>0.14285714285714285</v>
      </c>
    </row>
    <row r="31" spans="1:10" ht="18" x14ac:dyDescent="0.25">
      <c r="B31" s="25" t="s">
        <v>93</v>
      </c>
    </row>
    <row r="32" spans="1:10" ht="15.75" thickBot="1" x14ac:dyDescent="0.3"/>
    <row r="33" spans="1:4" ht="18.75" thickBot="1" x14ac:dyDescent="0.3">
      <c r="B33" s="195" t="s">
        <v>21</v>
      </c>
    </row>
    <row r="36" spans="1:4" ht="31.5" x14ac:dyDescent="0.25">
      <c r="A36" s="26" t="s">
        <v>108</v>
      </c>
      <c r="B36" s="27" t="s">
        <v>109</v>
      </c>
      <c r="C36" s="28" t="s">
        <v>99</v>
      </c>
      <c r="D36" s="28" t="s">
        <v>100</v>
      </c>
    </row>
    <row r="37" spans="1:4" ht="15.75" x14ac:dyDescent="0.25">
      <c r="B37" s="36" t="s">
        <v>102</v>
      </c>
      <c r="C37" s="31">
        <v>7</v>
      </c>
      <c r="D37" s="32">
        <v>1</v>
      </c>
    </row>
    <row r="38" spans="1:4" ht="15.75" x14ac:dyDescent="0.25">
      <c r="B38" s="36" t="s">
        <v>103</v>
      </c>
      <c r="C38" s="31">
        <v>0</v>
      </c>
      <c r="D38" s="32">
        <v>0</v>
      </c>
    </row>
    <row r="41" spans="1:4" ht="31.5" x14ac:dyDescent="0.25">
      <c r="A41" s="26" t="s">
        <v>110</v>
      </c>
      <c r="B41" s="27" t="s">
        <v>111</v>
      </c>
      <c r="C41" s="28" t="s">
        <v>99</v>
      </c>
      <c r="D41" s="28" t="s">
        <v>100</v>
      </c>
    </row>
    <row r="42" spans="1:4" ht="15.75" x14ac:dyDescent="0.25">
      <c r="B42" s="30" t="s">
        <v>102</v>
      </c>
      <c r="C42" s="31">
        <v>7</v>
      </c>
      <c r="D42" s="32">
        <v>1</v>
      </c>
    </row>
    <row r="43" spans="1:4" ht="15.75" x14ac:dyDescent="0.25">
      <c r="B43" s="30" t="s">
        <v>103</v>
      </c>
      <c r="C43" s="31">
        <v>0</v>
      </c>
      <c r="D43" s="32">
        <v>0</v>
      </c>
    </row>
    <row r="46" spans="1:4" ht="31.5" x14ac:dyDescent="0.25">
      <c r="A46" s="26" t="s">
        <v>112</v>
      </c>
      <c r="B46" s="27" t="s">
        <v>113</v>
      </c>
      <c r="C46" s="28" t="s">
        <v>99</v>
      </c>
      <c r="D46" s="28" t="s">
        <v>100</v>
      </c>
    </row>
    <row r="47" spans="1:4" ht="15.75" x14ac:dyDescent="0.25">
      <c r="B47" s="30" t="s">
        <v>102</v>
      </c>
      <c r="C47" s="31">
        <v>5</v>
      </c>
      <c r="D47" s="32">
        <v>0.7142857142857143</v>
      </c>
    </row>
    <row r="48" spans="1:4" ht="15.75" x14ac:dyDescent="0.25">
      <c r="B48" s="30" t="s">
        <v>103</v>
      </c>
      <c r="C48" s="31">
        <v>2</v>
      </c>
      <c r="D48" s="32">
        <v>0.2857142857142857</v>
      </c>
    </row>
    <row r="51" spans="1:4" ht="18" x14ac:dyDescent="0.25">
      <c r="B51" s="25" t="s">
        <v>94</v>
      </c>
    </row>
    <row r="52" spans="1:4" ht="15.75" thickBot="1" x14ac:dyDescent="0.3"/>
    <row r="53" spans="1:4" ht="18.75" thickBot="1" x14ac:dyDescent="0.3">
      <c r="B53" s="195" t="s">
        <v>92</v>
      </c>
    </row>
    <row r="56" spans="1:4" ht="31.5" x14ac:dyDescent="0.25">
      <c r="A56" s="26" t="s">
        <v>114</v>
      </c>
      <c r="B56" s="27" t="s">
        <v>115</v>
      </c>
      <c r="C56" s="28" t="s">
        <v>99</v>
      </c>
      <c r="D56" s="28" t="s">
        <v>100</v>
      </c>
    </row>
    <row r="57" spans="1:4" ht="15.75" x14ac:dyDescent="0.25">
      <c r="B57" s="36" t="s">
        <v>102</v>
      </c>
      <c r="C57" s="31">
        <v>7</v>
      </c>
      <c r="D57" s="32">
        <v>1</v>
      </c>
    </row>
    <row r="58" spans="1:4" ht="15.75" x14ac:dyDescent="0.25">
      <c r="B58" s="36" t="s">
        <v>103</v>
      </c>
      <c r="C58" s="31">
        <v>0</v>
      </c>
      <c r="D58" s="32">
        <v>0</v>
      </c>
    </row>
    <row r="61" spans="1:4" ht="31.5" x14ac:dyDescent="0.25">
      <c r="A61" s="26" t="s">
        <v>116</v>
      </c>
      <c r="B61" s="27" t="s">
        <v>117</v>
      </c>
      <c r="C61" s="28" t="s">
        <v>99</v>
      </c>
      <c r="D61" s="28" t="s">
        <v>100</v>
      </c>
    </row>
    <row r="62" spans="1:4" ht="15.75" x14ac:dyDescent="0.25">
      <c r="B62" s="37" t="s">
        <v>102</v>
      </c>
      <c r="C62" s="31">
        <v>7</v>
      </c>
      <c r="D62" s="32">
        <v>1</v>
      </c>
    </row>
    <row r="63" spans="1:4" ht="15.75" x14ac:dyDescent="0.25">
      <c r="B63" s="37" t="s">
        <v>103</v>
      </c>
      <c r="C63" s="31">
        <v>0</v>
      </c>
      <c r="D63" s="32">
        <v>0</v>
      </c>
    </row>
    <row r="66" spans="1:4" ht="31.5" x14ac:dyDescent="0.25">
      <c r="A66" s="26" t="s">
        <v>118</v>
      </c>
      <c r="B66" s="27" t="s">
        <v>119</v>
      </c>
      <c r="C66" s="28" t="s">
        <v>99</v>
      </c>
      <c r="D66" s="28" t="s">
        <v>100</v>
      </c>
    </row>
    <row r="67" spans="1:4" ht="15.75" x14ac:dyDescent="0.25">
      <c r="B67" s="37" t="s">
        <v>102</v>
      </c>
      <c r="C67" s="31">
        <v>7</v>
      </c>
      <c r="D67" s="32">
        <v>1</v>
      </c>
    </row>
    <row r="68" spans="1:4" ht="15.75" x14ac:dyDescent="0.25">
      <c r="B68" s="37" t="s">
        <v>103</v>
      </c>
      <c r="C68" s="31">
        <v>0</v>
      </c>
      <c r="D68" s="32">
        <v>0</v>
      </c>
    </row>
    <row r="71" spans="1:4" ht="18" x14ac:dyDescent="0.25">
      <c r="B71" s="25" t="s">
        <v>95</v>
      </c>
    </row>
    <row r="72" spans="1:4" ht="15.75" thickBot="1" x14ac:dyDescent="0.3"/>
    <row r="73" spans="1:4" ht="18.75" thickBot="1" x14ac:dyDescent="0.3">
      <c r="B73" s="195" t="s">
        <v>96</v>
      </c>
    </row>
    <row r="75" spans="1:4" ht="31.5" x14ac:dyDescent="0.25">
      <c r="A75" s="26" t="s">
        <v>120</v>
      </c>
      <c r="B75" s="27" t="s">
        <v>121</v>
      </c>
      <c r="C75" s="28" t="s">
        <v>99</v>
      </c>
      <c r="D75" s="28" t="s">
        <v>100</v>
      </c>
    </row>
    <row r="76" spans="1:4" ht="15.75" x14ac:dyDescent="0.25">
      <c r="B76" s="37" t="s">
        <v>102</v>
      </c>
      <c r="C76" s="31">
        <v>7</v>
      </c>
      <c r="D76" s="32">
        <v>1</v>
      </c>
    </row>
    <row r="77" spans="1:4" ht="15.75" x14ac:dyDescent="0.25">
      <c r="B77" s="37" t="s">
        <v>103</v>
      </c>
      <c r="C77" s="31">
        <v>0</v>
      </c>
      <c r="D77" s="32">
        <v>0</v>
      </c>
    </row>
    <row r="80" spans="1:4" ht="31.5" x14ac:dyDescent="0.25">
      <c r="A80" s="26" t="s">
        <v>122</v>
      </c>
      <c r="B80" s="27" t="s">
        <v>123</v>
      </c>
      <c r="C80" s="28" t="s">
        <v>99</v>
      </c>
      <c r="D80" s="28" t="s">
        <v>100</v>
      </c>
    </row>
    <row r="81" spans="1:6" ht="15.75" x14ac:dyDescent="0.25">
      <c r="B81" s="38" t="s">
        <v>102</v>
      </c>
      <c r="C81" s="39">
        <v>4</v>
      </c>
      <c r="D81" s="32">
        <v>0.5714285714285714</v>
      </c>
    </row>
    <row r="82" spans="1:6" ht="15.75" x14ac:dyDescent="0.25">
      <c r="B82" s="38" t="s">
        <v>103</v>
      </c>
      <c r="C82" s="39">
        <v>3</v>
      </c>
      <c r="D82" s="32">
        <v>0.42857142857142855</v>
      </c>
    </row>
    <row r="85" spans="1:6" ht="31.5" x14ac:dyDescent="0.25">
      <c r="A85" s="26" t="s">
        <v>124</v>
      </c>
      <c r="B85" s="27" t="s">
        <v>125</v>
      </c>
      <c r="C85" s="28" t="s">
        <v>99</v>
      </c>
      <c r="D85" s="28" t="s">
        <v>100</v>
      </c>
    </row>
    <row r="86" spans="1:6" ht="15.75" x14ac:dyDescent="0.25">
      <c r="B86" s="40" t="s">
        <v>102</v>
      </c>
      <c r="C86" s="39">
        <v>4</v>
      </c>
      <c r="D86" s="32">
        <v>0.5714285714285714</v>
      </c>
    </row>
    <row r="87" spans="1:6" ht="15.75" x14ac:dyDescent="0.25">
      <c r="B87" s="40" t="s">
        <v>103</v>
      </c>
      <c r="C87" s="39">
        <v>3</v>
      </c>
      <c r="D87" s="32">
        <v>0.42857142857142855</v>
      </c>
    </row>
    <row r="90" spans="1:6" ht="23.25" x14ac:dyDescent="0.35">
      <c r="B90" s="22" t="s">
        <v>126</v>
      </c>
    </row>
    <row r="91" spans="1:6" ht="15.75" x14ac:dyDescent="0.25">
      <c r="B91" s="23"/>
    </row>
    <row r="92" spans="1:6" ht="15.75" x14ac:dyDescent="0.25">
      <c r="B92" s="23"/>
    </row>
    <row r="93" spans="1:6" ht="18" x14ac:dyDescent="0.25">
      <c r="B93" s="24" t="s">
        <v>91</v>
      </c>
      <c r="C93" s="237" t="s">
        <v>92</v>
      </c>
      <c r="D93" s="238"/>
      <c r="E93" s="238"/>
      <c r="F93" s="239"/>
    </row>
    <row r="94" spans="1:6" ht="18" x14ac:dyDescent="0.25">
      <c r="B94" s="24" t="s">
        <v>93</v>
      </c>
      <c r="C94" s="237" t="s">
        <v>92</v>
      </c>
      <c r="D94" s="238"/>
      <c r="E94" s="238"/>
      <c r="F94" s="239"/>
    </row>
    <row r="95" spans="1:6" ht="18" x14ac:dyDescent="0.25">
      <c r="B95" s="24" t="s">
        <v>94</v>
      </c>
      <c r="C95" s="237" t="s">
        <v>21</v>
      </c>
      <c r="D95" s="238"/>
      <c r="E95" s="238"/>
      <c r="F95" s="239"/>
    </row>
    <row r="99" spans="1:4" ht="18" x14ac:dyDescent="0.25">
      <c r="B99" s="25" t="s">
        <v>91</v>
      </c>
    </row>
    <row r="100" spans="1:4" ht="15.75" thickBot="1" x14ac:dyDescent="0.3"/>
    <row r="101" spans="1:4" ht="18.75" thickBot="1" x14ac:dyDescent="0.3">
      <c r="B101" s="195" t="s">
        <v>92</v>
      </c>
    </row>
    <row r="104" spans="1:4" ht="31.5" x14ac:dyDescent="0.25">
      <c r="A104" s="41" t="s">
        <v>97</v>
      </c>
      <c r="B104" s="42" t="s">
        <v>98</v>
      </c>
      <c r="C104" s="43" t="s">
        <v>99</v>
      </c>
      <c r="D104" s="43" t="s">
        <v>100</v>
      </c>
    </row>
    <row r="105" spans="1:4" x14ac:dyDescent="0.25">
      <c r="B105" s="44" t="s">
        <v>102</v>
      </c>
      <c r="C105" s="45">
        <v>7</v>
      </c>
      <c r="D105" s="46">
        <v>1</v>
      </c>
    </row>
    <row r="106" spans="1:4" x14ac:dyDescent="0.25">
      <c r="B106" s="44" t="s">
        <v>103</v>
      </c>
      <c r="C106" s="45">
        <v>0</v>
      </c>
      <c r="D106" s="46">
        <v>0</v>
      </c>
    </row>
    <row r="109" spans="1:4" ht="31.5" x14ac:dyDescent="0.25">
      <c r="A109" s="41" t="s">
        <v>104</v>
      </c>
      <c r="B109" s="42" t="s">
        <v>105</v>
      </c>
      <c r="C109" s="43" t="s">
        <v>99</v>
      </c>
      <c r="D109" s="43" t="s">
        <v>100</v>
      </c>
    </row>
    <row r="110" spans="1:4" x14ac:dyDescent="0.25">
      <c r="B110" s="44" t="s">
        <v>102</v>
      </c>
      <c r="C110" s="45">
        <v>7</v>
      </c>
      <c r="D110" s="46">
        <v>1</v>
      </c>
    </row>
    <row r="111" spans="1:4" x14ac:dyDescent="0.25">
      <c r="B111" s="44" t="s">
        <v>103</v>
      </c>
      <c r="C111" s="45">
        <v>0</v>
      </c>
      <c r="D111" s="46">
        <v>0</v>
      </c>
    </row>
    <row r="114" spans="1:4" ht="31.5" x14ac:dyDescent="0.25">
      <c r="A114" s="41" t="s">
        <v>106</v>
      </c>
      <c r="B114" s="42" t="s">
        <v>127</v>
      </c>
      <c r="C114" s="43" t="s">
        <v>99</v>
      </c>
      <c r="D114" s="43" t="s">
        <v>100</v>
      </c>
    </row>
    <row r="115" spans="1:4" x14ac:dyDescent="0.25">
      <c r="B115" s="47" t="s">
        <v>102</v>
      </c>
      <c r="C115" s="45">
        <v>7</v>
      </c>
      <c r="D115" s="46">
        <v>1</v>
      </c>
    </row>
    <row r="116" spans="1:4" x14ac:dyDescent="0.25">
      <c r="B116" s="47" t="s">
        <v>103</v>
      </c>
      <c r="C116" s="45">
        <v>0</v>
      </c>
      <c r="D116" s="46">
        <v>0</v>
      </c>
    </row>
    <row r="119" spans="1:4" ht="18" x14ac:dyDescent="0.25">
      <c r="B119" s="25" t="s">
        <v>93</v>
      </c>
    </row>
    <row r="120" spans="1:4" ht="15.75" thickBot="1" x14ac:dyDescent="0.3"/>
    <row r="121" spans="1:4" ht="18.75" thickBot="1" x14ac:dyDescent="0.3">
      <c r="B121" s="195" t="s">
        <v>92</v>
      </c>
    </row>
    <row r="124" spans="1:4" ht="31.5" x14ac:dyDescent="0.25">
      <c r="A124" s="41" t="s">
        <v>108</v>
      </c>
      <c r="B124" s="42" t="s">
        <v>109</v>
      </c>
      <c r="C124" s="43" t="s">
        <v>99</v>
      </c>
      <c r="D124" s="43" t="s">
        <v>100</v>
      </c>
    </row>
    <row r="125" spans="1:4" x14ac:dyDescent="0.25">
      <c r="B125" s="48" t="s">
        <v>102</v>
      </c>
      <c r="C125" s="45">
        <v>7</v>
      </c>
      <c r="D125" s="46">
        <v>1</v>
      </c>
    </row>
    <row r="126" spans="1:4" x14ac:dyDescent="0.25">
      <c r="B126" s="48" t="s">
        <v>103</v>
      </c>
      <c r="C126" s="45">
        <v>0</v>
      </c>
      <c r="D126" s="46">
        <v>0</v>
      </c>
    </row>
    <row r="129" spans="1:4" ht="31.5" x14ac:dyDescent="0.25">
      <c r="A129" s="41" t="s">
        <v>110</v>
      </c>
      <c r="B129" s="42" t="s">
        <v>111</v>
      </c>
      <c r="C129" s="43" t="s">
        <v>99</v>
      </c>
      <c r="D129" s="43" t="s">
        <v>100</v>
      </c>
    </row>
    <row r="130" spans="1:4" x14ac:dyDescent="0.25">
      <c r="B130" s="44" t="s">
        <v>102</v>
      </c>
      <c r="C130" s="45">
        <v>6</v>
      </c>
      <c r="D130" s="46">
        <v>0.8571428571428571</v>
      </c>
    </row>
    <row r="131" spans="1:4" x14ac:dyDescent="0.25">
      <c r="B131" s="44" t="s">
        <v>103</v>
      </c>
      <c r="C131" s="45">
        <v>1</v>
      </c>
      <c r="D131" s="46">
        <v>0.14285714285714285</v>
      </c>
    </row>
    <row r="134" spans="1:4" ht="31.5" x14ac:dyDescent="0.25">
      <c r="A134" s="41" t="s">
        <v>112</v>
      </c>
      <c r="B134" s="42" t="s">
        <v>113</v>
      </c>
      <c r="C134" s="43" t="s">
        <v>99</v>
      </c>
      <c r="D134" s="43" t="s">
        <v>100</v>
      </c>
    </row>
    <row r="135" spans="1:4" x14ac:dyDescent="0.25">
      <c r="B135" s="44" t="s">
        <v>102</v>
      </c>
      <c r="C135" s="45">
        <v>7</v>
      </c>
      <c r="D135" s="46">
        <v>1</v>
      </c>
    </row>
    <row r="136" spans="1:4" x14ac:dyDescent="0.25">
      <c r="B136" s="44" t="s">
        <v>103</v>
      </c>
      <c r="C136" s="45">
        <v>0</v>
      </c>
      <c r="D136" s="46">
        <v>0</v>
      </c>
    </row>
    <row r="139" spans="1:4" ht="18" x14ac:dyDescent="0.25">
      <c r="B139" s="25" t="s">
        <v>94</v>
      </c>
    </row>
    <row r="140" spans="1:4" ht="15.75" thickBot="1" x14ac:dyDescent="0.3"/>
    <row r="141" spans="1:4" ht="18.75" thickBot="1" x14ac:dyDescent="0.3">
      <c r="B141" s="195" t="s">
        <v>21</v>
      </c>
    </row>
    <row r="144" spans="1:4" ht="31.5" x14ac:dyDescent="0.25">
      <c r="A144" s="26" t="s">
        <v>114</v>
      </c>
      <c r="B144" s="42" t="s">
        <v>128</v>
      </c>
      <c r="C144" s="43" t="s">
        <v>99</v>
      </c>
      <c r="D144" s="43" t="s">
        <v>100</v>
      </c>
    </row>
    <row r="145" spans="1:4" x14ac:dyDescent="0.25">
      <c r="B145" s="49" t="s">
        <v>102</v>
      </c>
      <c r="C145" s="45">
        <v>7</v>
      </c>
      <c r="D145" s="46">
        <v>1</v>
      </c>
    </row>
    <row r="146" spans="1:4" x14ac:dyDescent="0.25">
      <c r="B146" s="49" t="s">
        <v>103</v>
      </c>
      <c r="C146" s="45">
        <v>0</v>
      </c>
      <c r="D146" s="46">
        <v>0</v>
      </c>
    </row>
    <row r="149" spans="1:4" ht="31.5" x14ac:dyDescent="0.25">
      <c r="A149" s="26" t="s">
        <v>116</v>
      </c>
      <c r="B149" s="42" t="s">
        <v>129</v>
      </c>
      <c r="C149" s="43" t="s">
        <v>99</v>
      </c>
      <c r="D149" s="43" t="s">
        <v>100</v>
      </c>
    </row>
    <row r="150" spans="1:4" x14ac:dyDescent="0.25">
      <c r="B150" s="50" t="s">
        <v>102</v>
      </c>
      <c r="C150" s="45">
        <v>5</v>
      </c>
      <c r="D150" s="46">
        <v>0.7142857142857143</v>
      </c>
    </row>
    <row r="151" spans="1:4" x14ac:dyDescent="0.25">
      <c r="B151" s="50" t="s">
        <v>103</v>
      </c>
      <c r="C151" s="45">
        <v>2</v>
      </c>
      <c r="D151" s="46">
        <v>0.2857142857142857</v>
      </c>
    </row>
    <row r="154" spans="1:4" ht="31.5" x14ac:dyDescent="0.25">
      <c r="A154" s="26" t="s">
        <v>118</v>
      </c>
      <c r="B154" s="42" t="s">
        <v>119</v>
      </c>
      <c r="C154" s="43" t="s">
        <v>99</v>
      </c>
      <c r="D154" s="43" t="s">
        <v>100</v>
      </c>
    </row>
    <row r="155" spans="1:4" x14ac:dyDescent="0.25">
      <c r="B155" s="50" t="s">
        <v>102</v>
      </c>
      <c r="C155" s="45">
        <v>7</v>
      </c>
      <c r="D155" s="46">
        <v>1</v>
      </c>
    </row>
    <row r="156" spans="1:4" x14ac:dyDescent="0.25">
      <c r="B156" s="50" t="s">
        <v>103</v>
      </c>
      <c r="C156" s="45">
        <v>0</v>
      </c>
      <c r="D156" s="46">
        <v>0</v>
      </c>
    </row>
  </sheetData>
  <mergeCells count="7">
    <mergeCell ref="C95:F95"/>
    <mergeCell ref="C4:F4"/>
    <mergeCell ref="C5:F5"/>
    <mergeCell ref="C6:F6"/>
    <mergeCell ref="C7:F7"/>
    <mergeCell ref="C93:F93"/>
    <mergeCell ref="C94:F94"/>
  </mergeCells>
  <conditionalFormatting sqref="C4">
    <cfRule type="cellIs" dxfId="55" priority="85" operator="equal">
      <formula>"Outstanding"</formula>
    </cfRule>
    <cfRule type="cellIs" dxfId="54" priority="86" operator="equal">
      <formula>"Good"</formula>
    </cfRule>
    <cfRule type="cellIs" dxfId="53" priority="87" operator="equal">
      <formula>"Requires Improvement"</formula>
    </cfRule>
    <cfRule type="cellIs" dxfId="52" priority="88" operator="equal">
      <formula>"Inadequate"</formula>
    </cfRule>
  </conditionalFormatting>
  <conditionalFormatting sqref="C5:C7">
    <cfRule type="cellIs" dxfId="51" priority="37" operator="equal">
      <formula>"Outstanding"</formula>
    </cfRule>
    <cfRule type="cellIs" dxfId="50" priority="38" operator="equal">
      <formula>"Good"</formula>
    </cfRule>
    <cfRule type="cellIs" dxfId="49" priority="39" operator="equal">
      <formula>"Requires Improvement"</formula>
    </cfRule>
    <cfRule type="cellIs" dxfId="48" priority="40" operator="equal">
      <formula>"Inadequate"</formula>
    </cfRule>
  </conditionalFormatting>
  <conditionalFormatting sqref="B13">
    <cfRule type="cellIs" dxfId="47" priority="33" operator="equal">
      <formula>"Outstanding"</formula>
    </cfRule>
    <cfRule type="cellIs" dxfId="46" priority="34" operator="equal">
      <formula>"Good"</formula>
    </cfRule>
    <cfRule type="cellIs" dxfId="45" priority="35" operator="equal">
      <formula>"Requires Improvement"</formula>
    </cfRule>
    <cfRule type="cellIs" dxfId="44" priority="36" operator="equal">
      <formula>"Inadequate"</formula>
    </cfRule>
  </conditionalFormatting>
  <conditionalFormatting sqref="B33">
    <cfRule type="cellIs" dxfId="43" priority="29" operator="equal">
      <formula>"Outstanding"</formula>
    </cfRule>
    <cfRule type="cellIs" dxfId="42" priority="30" operator="equal">
      <formula>"Good"</formula>
    </cfRule>
    <cfRule type="cellIs" dxfId="41" priority="31" operator="equal">
      <formula>"Requires Improvement"</formula>
    </cfRule>
    <cfRule type="cellIs" dxfId="40" priority="32" operator="equal">
      <formula>"Inadequate"</formula>
    </cfRule>
  </conditionalFormatting>
  <conditionalFormatting sqref="B53">
    <cfRule type="cellIs" dxfId="39" priority="25" operator="equal">
      <formula>"Outstanding"</formula>
    </cfRule>
    <cfRule type="cellIs" dxfId="38" priority="26" operator="equal">
      <formula>"Good"</formula>
    </cfRule>
    <cfRule type="cellIs" dxfId="37" priority="27" operator="equal">
      <formula>"Requires Improvement"</formula>
    </cfRule>
    <cfRule type="cellIs" dxfId="36" priority="28" operator="equal">
      <formula>"Inadequate"</formula>
    </cfRule>
  </conditionalFormatting>
  <conditionalFormatting sqref="B73">
    <cfRule type="cellIs" dxfId="35" priority="21" operator="equal">
      <formula>"Outstanding"</formula>
    </cfRule>
    <cfRule type="cellIs" dxfId="34" priority="22" operator="equal">
      <formula>"Good"</formula>
    </cfRule>
    <cfRule type="cellIs" dxfId="33" priority="23" operator="equal">
      <formula>"Requires Improvement"</formula>
    </cfRule>
    <cfRule type="cellIs" dxfId="32" priority="24" operator="equal">
      <formula>"Inadequate"</formula>
    </cfRule>
  </conditionalFormatting>
  <conditionalFormatting sqref="B101">
    <cfRule type="cellIs" dxfId="31" priority="17" operator="equal">
      <formula>"Outstanding"</formula>
    </cfRule>
    <cfRule type="cellIs" dxfId="30" priority="18" operator="equal">
      <formula>"Good"</formula>
    </cfRule>
    <cfRule type="cellIs" dxfId="29" priority="19" operator="equal">
      <formula>"Requires Improvement"</formula>
    </cfRule>
    <cfRule type="cellIs" dxfId="28" priority="20" operator="equal">
      <formula>"Inadequate"</formula>
    </cfRule>
  </conditionalFormatting>
  <conditionalFormatting sqref="B121">
    <cfRule type="cellIs" dxfId="27" priority="13" operator="equal">
      <formula>"Outstanding"</formula>
    </cfRule>
    <cfRule type="cellIs" dxfId="26" priority="14" operator="equal">
      <formula>"Good"</formula>
    </cfRule>
    <cfRule type="cellIs" dxfId="25" priority="15" operator="equal">
      <formula>"Requires Improvement"</formula>
    </cfRule>
    <cfRule type="cellIs" dxfId="24" priority="16" operator="equal">
      <formula>"Inadequate"</formula>
    </cfRule>
  </conditionalFormatting>
  <conditionalFormatting sqref="B141">
    <cfRule type="cellIs" dxfId="23" priority="9" operator="equal">
      <formula>"Outstanding"</formula>
    </cfRule>
    <cfRule type="cellIs" dxfId="22" priority="10" operator="equal">
      <formula>"Good"</formula>
    </cfRule>
    <cfRule type="cellIs" dxfId="21" priority="11" operator="equal">
      <formula>"Requires Improvement"</formula>
    </cfRule>
    <cfRule type="cellIs" dxfId="20" priority="12" operator="equal">
      <formula>"Inadequate"</formula>
    </cfRule>
  </conditionalFormatting>
  <conditionalFormatting sqref="C93">
    <cfRule type="cellIs" dxfId="19" priority="5" operator="equal">
      <formula>"Outstanding"</formula>
    </cfRule>
    <cfRule type="cellIs" dxfId="18" priority="6" operator="equal">
      <formula>"Good"</formula>
    </cfRule>
    <cfRule type="cellIs" dxfId="17" priority="7" operator="equal">
      <formula>"Requires Improvement"</formula>
    </cfRule>
    <cfRule type="cellIs" dxfId="16" priority="8" operator="equal">
      <formula>"Inadequate"</formula>
    </cfRule>
  </conditionalFormatting>
  <conditionalFormatting sqref="C94:C95">
    <cfRule type="cellIs" dxfId="15" priority="1" operator="equal">
      <formula>"Outstanding"</formula>
    </cfRule>
    <cfRule type="cellIs" dxfId="14" priority="2" operator="equal">
      <formula>"Good"</formula>
    </cfRule>
    <cfRule type="cellIs" dxfId="13" priority="3" operator="equal">
      <formula>"Requires Improvement"</formula>
    </cfRule>
    <cfRule type="cellIs" dxfId="12" priority="4" operator="equal">
      <formula>"Inadequate"</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DE9E4-96F7-461F-BB16-8C143753299E}">
  <sheetPr codeName="Sheet11">
    <tabColor theme="4" tint="-0.249977111117893"/>
  </sheetPr>
  <dimension ref="B2:D724"/>
  <sheetViews>
    <sheetView zoomScale="70" zoomScaleNormal="70" workbookViewId="0">
      <selection activeCell="B2" sqref="B2"/>
    </sheetView>
  </sheetViews>
  <sheetFormatPr defaultRowHeight="15.75" x14ac:dyDescent="0.25"/>
  <cols>
    <col min="2" max="2" width="63.85546875" style="23" customWidth="1"/>
    <col min="3" max="3" width="12.5703125" style="51" customWidth="1"/>
    <col min="4" max="4" width="12.5703125" style="52" customWidth="1"/>
  </cols>
  <sheetData>
    <row r="2" spans="2:4" ht="49.5" x14ac:dyDescent="0.25">
      <c r="B2" s="132" t="s">
        <v>130</v>
      </c>
    </row>
    <row r="3" spans="2:4" ht="16.5" x14ac:dyDescent="0.25">
      <c r="B3" s="53"/>
    </row>
    <row r="4" spans="2:4" ht="16.5" x14ac:dyDescent="0.25">
      <c r="B4" s="133" t="s">
        <v>131</v>
      </c>
    </row>
    <row r="6" spans="2:4" ht="18" x14ac:dyDescent="0.25">
      <c r="B6" s="25" t="s">
        <v>132</v>
      </c>
    </row>
    <row r="7" spans="2:4" ht="18" x14ac:dyDescent="0.25">
      <c r="B7" s="25"/>
    </row>
    <row r="8" spans="2:4" ht="18" x14ac:dyDescent="0.25">
      <c r="B8" s="25" t="s">
        <v>133</v>
      </c>
      <c r="C8" s="74"/>
      <c r="D8" s="75"/>
    </row>
    <row r="9" spans="2:4" ht="18" x14ac:dyDescent="0.25">
      <c r="B9" s="25"/>
      <c r="C9" s="74"/>
      <c r="D9" s="75"/>
    </row>
    <row r="10" spans="2:4" x14ac:dyDescent="0.25">
      <c r="B10" s="77"/>
      <c r="C10" s="78"/>
      <c r="D10" s="75"/>
    </row>
    <row r="11" spans="2:4" x14ac:dyDescent="0.25">
      <c r="B11" s="77"/>
      <c r="C11" s="78"/>
      <c r="D11" s="75"/>
    </row>
    <row r="12" spans="2:4" ht="47.25" x14ac:dyDescent="0.25">
      <c r="B12" s="76" t="s">
        <v>134</v>
      </c>
      <c r="C12" s="55" t="s">
        <v>99</v>
      </c>
      <c r="D12" s="56" t="s">
        <v>100</v>
      </c>
    </row>
    <row r="13" spans="2:4" ht="45.75" x14ac:dyDescent="0.25">
      <c r="B13" s="30" t="s">
        <v>135</v>
      </c>
      <c r="C13" s="39">
        <v>4</v>
      </c>
      <c r="D13" s="32">
        <v>0.5714285714285714</v>
      </c>
    </row>
    <row r="14" spans="2:4" ht="30.75" x14ac:dyDescent="0.25">
      <c r="B14" s="30" t="s">
        <v>136</v>
      </c>
      <c r="C14" s="39">
        <v>0</v>
      </c>
      <c r="D14" s="32">
        <v>0</v>
      </c>
    </row>
    <row r="15" spans="2:4" x14ac:dyDescent="0.25">
      <c r="B15" s="30" t="s">
        <v>103</v>
      </c>
      <c r="C15" s="39">
        <v>3</v>
      </c>
      <c r="D15" s="32">
        <v>0.42857142857142855</v>
      </c>
    </row>
    <row r="16" spans="2:4" x14ac:dyDescent="0.25">
      <c r="B16" s="30" t="s">
        <v>137</v>
      </c>
      <c r="C16" s="39">
        <v>0</v>
      </c>
      <c r="D16" s="32">
        <v>0</v>
      </c>
    </row>
    <row r="17" spans="2:4" x14ac:dyDescent="0.25">
      <c r="B17" s="77"/>
      <c r="C17" s="78"/>
      <c r="D17" s="75"/>
    </row>
    <row r="19" spans="2:4" ht="31.5" x14ac:dyDescent="0.25">
      <c r="B19" s="76" t="s">
        <v>138</v>
      </c>
      <c r="C19" s="55" t="s">
        <v>99</v>
      </c>
      <c r="D19" s="56" t="s">
        <v>100</v>
      </c>
    </row>
    <row r="20" spans="2:4" x14ac:dyDescent="0.25">
      <c r="B20" s="30" t="s">
        <v>102</v>
      </c>
      <c r="C20" s="39">
        <v>7</v>
      </c>
      <c r="D20" s="32">
        <v>1</v>
      </c>
    </row>
    <row r="21" spans="2:4" x14ac:dyDescent="0.25">
      <c r="B21" s="30" t="s">
        <v>103</v>
      </c>
      <c r="C21" s="39">
        <v>0</v>
      </c>
      <c r="D21" s="32">
        <v>0</v>
      </c>
    </row>
    <row r="22" spans="2:4" x14ac:dyDescent="0.25">
      <c r="B22" s="77"/>
      <c r="C22" s="74"/>
      <c r="D22" s="75"/>
    </row>
    <row r="23" spans="2:4" x14ac:dyDescent="0.25">
      <c r="B23" s="77"/>
      <c r="C23" s="74"/>
      <c r="D23" s="75"/>
    </row>
    <row r="24" spans="2:4" x14ac:dyDescent="0.25">
      <c r="B24" s="54" t="s">
        <v>139</v>
      </c>
      <c r="C24" s="55" t="s">
        <v>99</v>
      </c>
      <c r="D24" s="56" t="s">
        <v>100</v>
      </c>
    </row>
    <row r="25" spans="2:4" x14ac:dyDescent="0.25">
      <c r="B25" s="79" t="s">
        <v>140</v>
      </c>
      <c r="C25" s="31">
        <v>0</v>
      </c>
      <c r="D25" s="32">
        <v>0</v>
      </c>
    </row>
    <row r="26" spans="2:4" x14ac:dyDescent="0.25">
      <c r="B26" s="80" t="s">
        <v>141</v>
      </c>
      <c r="C26" s="31">
        <v>0</v>
      </c>
      <c r="D26" s="32">
        <v>0</v>
      </c>
    </row>
    <row r="27" spans="2:4" x14ac:dyDescent="0.25">
      <c r="B27" s="80" t="s">
        <v>142</v>
      </c>
      <c r="C27" s="31">
        <v>0</v>
      </c>
      <c r="D27" s="32">
        <v>0</v>
      </c>
    </row>
    <row r="28" spans="2:4" x14ac:dyDescent="0.25">
      <c r="B28" s="80" t="s">
        <v>143</v>
      </c>
      <c r="C28" s="31">
        <v>3</v>
      </c>
      <c r="D28" s="32">
        <v>0.42857142857142855</v>
      </c>
    </row>
    <row r="29" spans="2:4" x14ac:dyDescent="0.25">
      <c r="B29" s="81">
        <v>17</v>
      </c>
      <c r="C29" s="31">
        <v>2</v>
      </c>
      <c r="D29" s="32">
        <v>0.2857142857142857</v>
      </c>
    </row>
    <row r="30" spans="2:4" x14ac:dyDescent="0.25">
      <c r="B30" s="80">
        <v>18</v>
      </c>
      <c r="C30" s="31">
        <v>2</v>
      </c>
      <c r="D30" s="32">
        <v>0.2857142857142857</v>
      </c>
    </row>
    <row r="31" spans="2:4" ht="15" x14ac:dyDescent="0.25">
      <c r="B31"/>
      <c r="C31"/>
      <c r="D31"/>
    </row>
    <row r="32" spans="2:4" ht="15" x14ac:dyDescent="0.25">
      <c r="B32"/>
      <c r="C32"/>
      <c r="D32"/>
    </row>
    <row r="33" spans="2:4" x14ac:dyDescent="0.25">
      <c r="B33" s="76" t="s">
        <v>144</v>
      </c>
      <c r="C33" s="55" t="s">
        <v>99</v>
      </c>
      <c r="D33" s="56" t="s">
        <v>100</v>
      </c>
    </row>
    <row r="34" spans="2:4" x14ac:dyDescent="0.25">
      <c r="B34" s="30" t="s">
        <v>145</v>
      </c>
      <c r="C34" s="31">
        <v>7</v>
      </c>
      <c r="D34" s="32">
        <v>1</v>
      </c>
    </row>
    <row r="35" spans="2:4" x14ac:dyDescent="0.25">
      <c r="B35" s="30" t="s">
        <v>146</v>
      </c>
      <c r="C35" s="31">
        <v>0</v>
      </c>
      <c r="D35" s="32">
        <v>0</v>
      </c>
    </row>
    <row r="36" spans="2:4" x14ac:dyDescent="0.25">
      <c r="B36" s="30" t="s">
        <v>147</v>
      </c>
      <c r="C36" s="31">
        <v>0</v>
      </c>
      <c r="D36" s="32">
        <v>0</v>
      </c>
    </row>
    <row r="37" spans="2:4" x14ac:dyDescent="0.25">
      <c r="B37" s="30" t="s">
        <v>148</v>
      </c>
      <c r="C37" s="31">
        <v>0</v>
      </c>
      <c r="D37" s="32">
        <v>0</v>
      </c>
    </row>
    <row r="38" spans="2:4" x14ac:dyDescent="0.25">
      <c r="B38" s="77"/>
      <c r="C38" s="74"/>
      <c r="D38" s="75"/>
    </row>
    <row r="39" spans="2:4" x14ac:dyDescent="0.25">
      <c r="B39" s="77"/>
      <c r="C39" s="74"/>
      <c r="D39" s="75"/>
    </row>
    <row r="40" spans="2:4" x14ac:dyDescent="0.25">
      <c r="B40" s="82" t="s">
        <v>149</v>
      </c>
      <c r="C40" s="55" t="s">
        <v>99</v>
      </c>
      <c r="D40" s="56" t="s">
        <v>100</v>
      </c>
    </row>
    <row r="41" spans="2:4" x14ac:dyDescent="0.25">
      <c r="B41" s="83" t="s">
        <v>150</v>
      </c>
      <c r="C41" s="31">
        <v>6</v>
      </c>
      <c r="D41" s="32">
        <v>0.8571428571428571</v>
      </c>
    </row>
    <row r="42" spans="2:4" x14ac:dyDescent="0.25">
      <c r="B42" s="83" t="s">
        <v>151</v>
      </c>
      <c r="C42" s="31">
        <v>1</v>
      </c>
      <c r="D42" s="32">
        <v>0.14285714285714285</v>
      </c>
    </row>
    <row r="43" spans="2:4" x14ac:dyDescent="0.25">
      <c r="B43" s="83" t="s">
        <v>152</v>
      </c>
      <c r="C43" s="31">
        <v>0</v>
      </c>
      <c r="D43" s="32">
        <v>0</v>
      </c>
    </row>
    <row r="44" spans="2:4" x14ac:dyDescent="0.25">
      <c r="B44" s="83" t="s">
        <v>148</v>
      </c>
      <c r="C44" s="31">
        <v>0</v>
      </c>
      <c r="D44" s="32">
        <v>0</v>
      </c>
    </row>
    <row r="45" spans="2:4" x14ac:dyDescent="0.25">
      <c r="B45" s="84"/>
      <c r="C45" s="74"/>
      <c r="D45" s="75"/>
    </row>
    <row r="46" spans="2:4" x14ac:dyDescent="0.25">
      <c r="B46" s="84"/>
      <c r="C46" s="74"/>
      <c r="D46" s="75"/>
    </row>
    <row r="47" spans="2:4" x14ac:dyDescent="0.25">
      <c r="B47" s="82" t="s">
        <v>153</v>
      </c>
      <c r="C47" s="55" t="s">
        <v>99</v>
      </c>
      <c r="D47" s="56" t="s">
        <v>100</v>
      </c>
    </row>
    <row r="48" spans="2:4" x14ac:dyDescent="0.25">
      <c r="B48" s="85" t="s">
        <v>154</v>
      </c>
      <c r="C48" s="31">
        <v>7</v>
      </c>
      <c r="D48" s="32">
        <v>1</v>
      </c>
    </row>
    <row r="49" spans="2:4" x14ac:dyDescent="0.25">
      <c r="B49" s="85" t="s">
        <v>155</v>
      </c>
      <c r="C49" s="31">
        <v>0</v>
      </c>
      <c r="D49" s="32">
        <v>0</v>
      </c>
    </row>
    <row r="50" spans="2:4" x14ac:dyDescent="0.25">
      <c r="B50" s="85" t="s">
        <v>156</v>
      </c>
      <c r="C50" s="31">
        <v>0</v>
      </c>
      <c r="D50" s="32">
        <v>0</v>
      </c>
    </row>
    <row r="51" spans="2:4" x14ac:dyDescent="0.25">
      <c r="B51" s="40" t="s">
        <v>157</v>
      </c>
      <c r="C51" s="31">
        <v>0</v>
      </c>
      <c r="D51" s="32">
        <v>0</v>
      </c>
    </row>
    <row r="52" spans="2:4" x14ac:dyDescent="0.25">
      <c r="B52" s="86"/>
      <c r="C52" s="74"/>
      <c r="D52" s="75"/>
    </row>
    <row r="53" spans="2:4" x14ac:dyDescent="0.25">
      <c r="B53" s="86"/>
      <c r="C53" s="74"/>
      <c r="D53" s="75"/>
    </row>
    <row r="54" spans="2:4" x14ac:dyDescent="0.25">
      <c r="B54" s="82" t="s">
        <v>158</v>
      </c>
      <c r="C54" s="55" t="s">
        <v>99</v>
      </c>
      <c r="D54" s="56" t="s">
        <v>100</v>
      </c>
    </row>
    <row r="55" spans="2:4" x14ac:dyDescent="0.25">
      <c r="B55" s="83" t="s">
        <v>159</v>
      </c>
      <c r="C55" s="31">
        <v>3</v>
      </c>
      <c r="D55" s="32">
        <v>0.42857142857142855</v>
      </c>
    </row>
    <row r="56" spans="2:4" x14ac:dyDescent="0.25">
      <c r="B56" s="83" t="s">
        <v>160</v>
      </c>
      <c r="C56" s="31">
        <v>1</v>
      </c>
      <c r="D56" s="32">
        <v>0.14285714285714285</v>
      </c>
    </row>
    <row r="57" spans="2:4" x14ac:dyDescent="0.25">
      <c r="B57" s="83" t="s">
        <v>161</v>
      </c>
      <c r="C57" s="31">
        <v>0</v>
      </c>
      <c r="D57" s="32">
        <v>0</v>
      </c>
    </row>
    <row r="58" spans="2:4" x14ac:dyDescent="0.25">
      <c r="B58" s="83" t="s">
        <v>162</v>
      </c>
      <c r="C58" s="31">
        <v>0</v>
      </c>
      <c r="D58" s="32">
        <v>0</v>
      </c>
    </row>
    <row r="59" spans="2:4" x14ac:dyDescent="0.25">
      <c r="B59" s="83" t="s">
        <v>163</v>
      </c>
      <c r="C59" s="31">
        <v>0</v>
      </c>
      <c r="D59" s="32">
        <v>0</v>
      </c>
    </row>
    <row r="60" spans="2:4" x14ac:dyDescent="0.25">
      <c r="B60" s="83" t="s">
        <v>164</v>
      </c>
      <c r="C60" s="31">
        <v>0</v>
      </c>
      <c r="D60" s="32">
        <v>0</v>
      </c>
    </row>
    <row r="61" spans="2:4" x14ac:dyDescent="0.25">
      <c r="B61" s="83" t="s">
        <v>165</v>
      </c>
      <c r="C61" s="31">
        <v>0</v>
      </c>
      <c r="D61" s="32">
        <v>0</v>
      </c>
    </row>
    <row r="62" spans="2:4" x14ac:dyDescent="0.25">
      <c r="B62" s="83" t="s">
        <v>166</v>
      </c>
      <c r="C62" s="31">
        <v>1</v>
      </c>
      <c r="D62" s="32">
        <v>0.14285714285714285</v>
      </c>
    </row>
    <row r="63" spans="2:4" x14ac:dyDescent="0.25">
      <c r="B63" s="83" t="s">
        <v>148</v>
      </c>
      <c r="C63" s="31">
        <v>2</v>
      </c>
      <c r="D63" s="32">
        <v>0.2857142857142857</v>
      </c>
    </row>
    <row r="64" spans="2:4" x14ac:dyDescent="0.25">
      <c r="B64" s="84"/>
      <c r="C64" s="74"/>
      <c r="D64" s="75"/>
    </row>
    <row r="66" spans="2:4" x14ac:dyDescent="0.25">
      <c r="B66" s="76" t="s">
        <v>167</v>
      </c>
      <c r="C66" s="55" t="s">
        <v>99</v>
      </c>
      <c r="D66" s="56" t="s">
        <v>100</v>
      </c>
    </row>
    <row r="67" spans="2:4" x14ac:dyDescent="0.25">
      <c r="B67" s="30" t="s">
        <v>168</v>
      </c>
      <c r="C67" s="31">
        <v>0</v>
      </c>
      <c r="D67" s="32">
        <v>0</v>
      </c>
    </row>
    <row r="68" spans="2:4" x14ac:dyDescent="0.25">
      <c r="B68" s="30" t="s">
        <v>169</v>
      </c>
      <c r="C68" s="31">
        <v>0</v>
      </c>
      <c r="D68" s="32">
        <v>0</v>
      </c>
    </row>
    <row r="69" spans="2:4" x14ac:dyDescent="0.25">
      <c r="B69" s="30" t="s">
        <v>170</v>
      </c>
      <c r="C69" s="31">
        <v>0</v>
      </c>
      <c r="D69" s="32">
        <v>0</v>
      </c>
    </row>
    <row r="70" spans="2:4" x14ac:dyDescent="0.25">
      <c r="B70" s="30" t="s">
        <v>171</v>
      </c>
      <c r="C70" s="31">
        <v>0</v>
      </c>
      <c r="D70" s="32">
        <v>0</v>
      </c>
    </row>
    <row r="71" spans="2:4" x14ac:dyDescent="0.25">
      <c r="B71" s="30" t="s">
        <v>172</v>
      </c>
      <c r="C71" s="31">
        <v>0</v>
      </c>
      <c r="D71" s="32">
        <v>0</v>
      </c>
    </row>
    <row r="72" spans="2:4" x14ac:dyDescent="0.25">
      <c r="B72" s="30" t="s">
        <v>148</v>
      </c>
      <c r="C72" s="31">
        <v>7</v>
      </c>
      <c r="D72" s="32">
        <v>1</v>
      </c>
    </row>
    <row r="73" spans="2:4" x14ac:dyDescent="0.25">
      <c r="B73" s="30" t="s">
        <v>147</v>
      </c>
      <c r="C73" s="31">
        <v>0</v>
      </c>
      <c r="D73" s="32">
        <v>0</v>
      </c>
    </row>
    <row r="74" spans="2:4" x14ac:dyDescent="0.25">
      <c r="B74" s="77"/>
      <c r="C74" s="74"/>
      <c r="D74" s="75"/>
    </row>
    <row r="75" spans="2:4" x14ac:dyDescent="0.25">
      <c r="B75" s="77"/>
      <c r="C75" s="74"/>
      <c r="D75" s="75"/>
    </row>
    <row r="76" spans="2:4" x14ac:dyDescent="0.25">
      <c r="B76" s="87" t="s">
        <v>173</v>
      </c>
      <c r="C76" s="55" t="s">
        <v>99</v>
      </c>
      <c r="D76" s="56" t="s">
        <v>100</v>
      </c>
    </row>
    <row r="77" spans="2:4" x14ac:dyDescent="0.25">
      <c r="B77" s="88" t="s">
        <v>174</v>
      </c>
      <c r="C77" s="31">
        <v>4</v>
      </c>
      <c r="D77" s="32">
        <v>0.5714285714285714</v>
      </c>
    </row>
    <row r="78" spans="2:4" x14ac:dyDescent="0.25">
      <c r="B78" s="88" t="s">
        <v>175</v>
      </c>
      <c r="C78" s="31">
        <v>0</v>
      </c>
      <c r="D78" s="32">
        <v>0</v>
      </c>
    </row>
    <row r="79" spans="2:4" x14ac:dyDescent="0.25">
      <c r="B79" s="88" t="s">
        <v>176</v>
      </c>
      <c r="C79" s="31">
        <v>0</v>
      </c>
      <c r="D79" s="32">
        <v>0</v>
      </c>
    </row>
    <row r="80" spans="2:4" ht="30.75" x14ac:dyDescent="0.25">
      <c r="B80" s="88" t="s">
        <v>177</v>
      </c>
      <c r="C80" s="31">
        <v>3</v>
      </c>
      <c r="D80" s="32">
        <v>0.42857142857142855</v>
      </c>
    </row>
    <row r="81" spans="2:4" x14ac:dyDescent="0.25">
      <c r="C81" s="74"/>
      <c r="D81" s="75"/>
    </row>
    <row r="82" spans="2:4" x14ac:dyDescent="0.25">
      <c r="C82" s="74"/>
      <c r="D82" s="75"/>
    </row>
    <row r="83" spans="2:4" x14ac:dyDescent="0.25">
      <c r="B83" s="87" t="s">
        <v>178</v>
      </c>
      <c r="C83" s="55" t="s">
        <v>99</v>
      </c>
      <c r="D83" s="23"/>
    </row>
    <row r="84" spans="2:4" x14ac:dyDescent="0.25">
      <c r="B84" s="88" t="s">
        <v>179</v>
      </c>
      <c r="C84" s="62">
        <v>3</v>
      </c>
      <c r="D84" s="23"/>
    </row>
    <row r="85" spans="2:4" x14ac:dyDescent="0.25">
      <c r="B85" s="88" t="s">
        <v>180</v>
      </c>
      <c r="C85" s="62">
        <v>0</v>
      </c>
      <c r="D85" s="23"/>
    </row>
    <row r="86" spans="2:4" x14ac:dyDescent="0.25">
      <c r="B86" s="88" t="s">
        <v>181</v>
      </c>
      <c r="C86" s="62">
        <v>0</v>
      </c>
      <c r="D86" s="23"/>
    </row>
    <row r="87" spans="2:4" ht="30.75" x14ac:dyDescent="0.25">
      <c r="B87" s="88" t="s">
        <v>182</v>
      </c>
      <c r="C87" s="62">
        <v>0</v>
      </c>
      <c r="D87" s="23"/>
    </row>
    <row r="88" spans="2:4" x14ac:dyDescent="0.25">
      <c r="B88" s="88" t="s">
        <v>183</v>
      </c>
      <c r="C88" s="62">
        <v>0</v>
      </c>
      <c r="D88" s="23"/>
    </row>
    <row r="89" spans="2:4" x14ac:dyDescent="0.25">
      <c r="B89" s="89" t="s">
        <v>184</v>
      </c>
      <c r="C89" s="62">
        <v>1</v>
      </c>
      <c r="D89" s="23"/>
    </row>
    <row r="90" spans="2:4" x14ac:dyDescent="0.25">
      <c r="B90" s="89" t="s">
        <v>185</v>
      </c>
      <c r="C90" s="62">
        <v>1</v>
      </c>
      <c r="D90" s="23"/>
    </row>
    <row r="91" spans="2:4" x14ac:dyDescent="0.25">
      <c r="B91" s="89" t="s">
        <v>186</v>
      </c>
      <c r="C91" s="62">
        <v>0</v>
      </c>
      <c r="D91" s="23"/>
    </row>
    <row r="92" spans="2:4" x14ac:dyDescent="0.25">
      <c r="B92" s="89" t="s">
        <v>187</v>
      </c>
      <c r="C92" s="62">
        <v>2</v>
      </c>
      <c r="D92" s="23"/>
    </row>
    <row r="93" spans="2:4" ht="30.75" x14ac:dyDescent="0.25">
      <c r="B93" s="89" t="s">
        <v>188</v>
      </c>
      <c r="C93" s="62">
        <v>0</v>
      </c>
      <c r="D93" s="75"/>
    </row>
    <row r="94" spans="2:4" x14ac:dyDescent="0.25">
      <c r="C94" s="74"/>
      <c r="D94" s="75"/>
    </row>
    <row r="95" spans="2:4" x14ac:dyDescent="0.25">
      <c r="C95" s="74"/>
      <c r="D95" s="75"/>
    </row>
    <row r="96" spans="2:4" ht="31.5" x14ac:dyDescent="0.25">
      <c r="B96" s="87" t="s">
        <v>189</v>
      </c>
      <c r="C96" s="55" t="s">
        <v>99</v>
      </c>
      <c r="D96" s="56" t="s">
        <v>100</v>
      </c>
    </row>
    <row r="97" spans="2:4" x14ac:dyDescent="0.25">
      <c r="B97" s="88" t="s">
        <v>190</v>
      </c>
      <c r="C97" s="62">
        <v>3</v>
      </c>
      <c r="D97" s="32">
        <v>0.42857142857142855</v>
      </c>
    </row>
    <row r="98" spans="2:4" x14ac:dyDescent="0.25">
      <c r="B98" s="88" t="s">
        <v>191</v>
      </c>
      <c r="C98" s="62">
        <v>3</v>
      </c>
      <c r="D98" s="32">
        <v>0.42857142857142855</v>
      </c>
    </row>
    <row r="99" spans="2:4" x14ac:dyDescent="0.25">
      <c r="B99" s="88" t="s">
        <v>192</v>
      </c>
      <c r="C99" s="62">
        <v>1</v>
      </c>
      <c r="D99" s="32">
        <v>0.14285714285714285</v>
      </c>
    </row>
    <row r="100" spans="2:4" x14ac:dyDescent="0.25">
      <c r="B100" s="88" t="s">
        <v>193</v>
      </c>
      <c r="C100" s="62">
        <v>0</v>
      </c>
      <c r="D100" s="32">
        <v>0</v>
      </c>
    </row>
    <row r="101" spans="2:4" x14ac:dyDescent="0.25">
      <c r="B101" s="88" t="s">
        <v>137</v>
      </c>
      <c r="C101" s="62">
        <v>0</v>
      </c>
      <c r="D101" s="32">
        <v>0</v>
      </c>
    </row>
    <row r="102" spans="2:4" x14ac:dyDescent="0.25">
      <c r="B102" s="77"/>
      <c r="C102" s="74"/>
      <c r="D102" s="75"/>
    </row>
    <row r="103" spans="2:4" ht="18" x14ac:dyDescent="0.25">
      <c r="B103" s="90" t="s">
        <v>194</v>
      </c>
    </row>
    <row r="104" spans="2:4" ht="18" x14ac:dyDescent="0.25">
      <c r="B104" s="90"/>
    </row>
    <row r="105" spans="2:4" x14ac:dyDescent="0.25">
      <c r="B105" s="76" t="s">
        <v>195</v>
      </c>
      <c r="C105" s="55" t="s">
        <v>99</v>
      </c>
      <c r="D105" s="56" t="s">
        <v>100</v>
      </c>
    </row>
    <row r="106" spans="2:4" x14ac:dyDescent="0.25">
      <c r="B106" s="30" t="s">
        <v>196</v>
      </c>
      <c r="C106" s="31">
        <v>4</v>
      </c>
      <c r="D106" s="32">
        <v>0.5714285714285714</v>
      </c>
    </row>
    <row r="107" spans="2:4" x14ac:dyDescent="0.25">
      <c r="B107" s="30" t="s">
        <v>197</v>
      </c>
      <c r="C107" s="31">
        <v>0</v>
      </c>
      <c r="D107" s="32">
        <v>0</v>
      </c>
    </row>
    <row r="108" spans="2:4" x14ac:dyDescent="0.25">
      <c r="B108" s="30" t="s">
        <v>198</v>
      </c>
      <c r="C108" s="31">
        <v>2</v>
      </c>
      <c r="D108" s="32">
        <v>0.2857142857142857</v>
      </c>
    </row>
    <row r="109" spans="2:4" x14ac:dyDescent="0.25">
      <c r="B109" s="30" t="s">
        <v>199</v>
      </c>
      <c r="C109" s="31">
        <v>1</v>
      </c>
      <c r="D109" s="32">
        <v>0.14285714285714285</v>
      </c>
    </row>
    <row r="110" spans="2:4" x14ac:dyDescent="0.25">
      <c r="B110" s="30" t="s">
        <v>200</v>
      </c>
      <c r="C110" s="31">
        <v>0</v>
      </c>
      <c r="D110" s="32">
        <v>0</v>
      </c>
    </row>
    <row r="111" spans="2:4" x14ac:dyDescent="0.25">
      <c r="B111" s="30" t="s">
        <v>201</v>
      </c>
      <c r="C111" s="31">
        <v>0</v>
      </c>
      <c r="D111" s="32">
        <v>0</v>
      </c>
    </row>
    <row r="112" spans="2:4" x14ac:dyDescent="0.25">
      <c r="B112" s="77"/>
      <c r="C112" s="74"/>
      <c r="D112" s="75"/>
    </row>
    <row r="114" spans="2:4" ht="31.5" x14ac:dyDescent="0.25">
      <c r="B114" s="76" t="s">
        <v>202</v>
      </c>
      <c r="C114" s="55" t="s">
        <v>99</v>
      </c>
      <c r="D114" s="23"/>
    </row>
    <row r="115" spans="2:4" x14ac:dyDescent="0.25">
      <c r="B115" s="30" t="s">
        <v>203</v>
      </c>
      <c r="C115" s="31">
        <v>2</v>
      </c>
      <c r="D115" s="23"/>
    </row>
    <row r="116" spans="2:4" x14ac:dyDescent="0.25">
      <c r="B116" s="30" t="s">
        <v>204</v>
      </c>
      <c r="C116" s="31">
        <v>0</v>
      </c>
      <c r="D116" s="23"/>
    </row>
    <row r="117" spans="2:4" x14ac:dyDescent="0.25">
      <c r="B117" s="30" t="s">
        <v>205</v>
      </c>
      <c r="C117" s="31">
        <v>0</v>
      </c>
      <c r="D117" s="23"/>
    </row>
    <row r="118" spans="2:4" x14ac:dyDescent="0.25">
      <c r="B118" s="30" t="s">
        <v>206</v>
      </c>
      <c r="C118" s="31">
        <v>0</v>
      </c>
      <c r="D118" s="23"/>
    </row>
    <row r="119" spans="2:4" x14ac:dyDescent="0.25">
      <c r="B119" s="30" t="s">
        <v>207</v>
      </c>
      <c r="C119" s="31">
        <v>0</v>
      </c>
      <c r="D119" s="23"/>
    </row>
    <row r="120" spans="2:4" x14ac:dyDescent="0.25">
      <c r="B120" s="30" t="s">
        <v>147</v>
      </c>
      <c r="C120" s="31">
        <v>0</v>
      </c>
      <c r="D120" s="23"/>
    </row>
    <row r="121" spans="2:4" ht="30.75" x14ac:dyDescent="0.25">
      <c r="B121" s="30" t="s">
        <v>208</v>
      </c>
      <c r="C121" s="31">
        <v>5</v>
      </c>
      <c r="D121" s="23"/>
    </row>
    <row r="122" spans="2:4" x14ac:dyDescent="0.25">
      <c r="B122" s="77"/>
      <c r="C122" s="74"/>
      <c r="D122" s="75"/>
    </row>
    <row r="124" spans="2:4" ht="31.5" x14ac:dyDescent="0.25">
      <c r="B124" s="76" t="s">
        <v>209</v>
      </c>
      <c r="C124" s="55" t="s">
        <v>99</v>
      </c>
      <c r="D124" s="56" t="s">
        <v>100</v>
      </c>
    </row>
    <row r="125" spans="2:4" x14ac:dyDescent="0.25">
      <c r="B125" s="30" t="s">
        <v>102</v>
      </c>
      <c r="C125" s="31">
        <v>1</v>
      </c>
      <c r="D125" s="32">
        <v>0.14285714285714285</v>
      </c>
    </row>
    <row r="126" spans="2:4" x14ac:dyDescent="0.25">
      <c r="B126" s="30" t="s">
        <v>103</v>
      </c>
      <c r="C126" s="31">
        <v>0</v>
      </c>
      <c r="D126" s="32">
        <v>0</v>
      </c>
    </row>
    <row r="127" spans="2:4" x14ac:dyDescent="0.25">
      <c r="B127" s="30" t="s">
        <v>210</v>
      </c>
      <c r="C127" s="31">
        <v>6</v>
      </c>
      <c r="D127" s="32">
        <v>0.8571428571428571</v>
      </c>
    </row>
    <row r="128" spans="2:4" x14ac:dyDescent="0.25">
      <c r="B128" s="77"/>
      <c r="C128" s="74"/>
      <c r="D128" s="75"/>
    </row>
    <row r="129" spans="2:4" x14ac:dyDescent="0.25">
      <c r="B129" s="77"/>
      <c r="C129" s="74"/>
      <c r="D129" s="75"/>
    </row>
    <row r="130" spans="2:4" x14ac:dyDescent="0.25">
      <c r="B130" s="87" t="s">
        <v>211</v>
      </c>
      <c r="C130" s="55" t="s">
        <v>99</v>
      </c>
      <c r="D130" s="56" t="s">
        <v>100</v>
      </c>
    </row>
    <row r="131" spans="2:4" x14ac:dyDescent="0.25">
      <c r="B131" s="91" t="s">
        <v>212</v>
      </c>
      <c r="C131" s="31">
        <v>4</v>
      </c>
      <c r="D131" s="32">
        <v>0.5714285714285714</v>
      </c>
    </row>
    <row r="132" spans="2:4" x14ac:dyDescent="0.25">
      <c r="B132" s="89" t="s">
        <v>213</v>
      </c>
      <c r="C132" s="31">
        <v>3</v>
      </c>
      <c r="D132" s="32">
        <v>0.42857142857142855</v>
      </c>
    </row>
    <row r="133" spans="2:4" x14ac:dyDescent="0.25">
      <c r="B133" s="33" t="s">
        <v>214</v>
      </c>
      <c r="C133" s="31">
        <v>0</v>
      </c>
      <c r="D133" s="32">
        <v>0</v>
      </c>
    </row>
    <row r="134" spans="2:4" x14ac:dyDescent="0.25">
      <c r="B134" s="77"/>
      <c r="C134" s="74"/>
      <c r="D134" s="75"/>
    </row>
    <row r="135" spans="2:4" x14ac:dyDescent="0.25">
      <c r="B135" s="77"/>
      <c r="C135" s="74"/>
      <c r="D135" s="75"/>
    </row>
    <row r="136" spans="2:4" x14ac:dyDescent="0.25">
      <c r="B136" s="87" t="s">
        <v>215</v>
      </c>
      <c r="C136" s="55" t="s">
        <v>99</v>
      </c>
      <c r="D136" s="56" t="s">
        <v>100</v>
      </c>
    </row>
    <row r="137" spans="2:4" x14ac:dyDescent="0.25">
      <c r="B137" s="92">
        <v>0</v>
      </c>
      <c r="C137" s="31">
        <v>2</v>
      </c>
      <c r="D137" s="32">
        <v>0.2857142857142857</v>
      </c>
    </row>
    <row r="138" spans="2:4" x14ac:dyDescent="0.25">
      <c r="B138" s="92">
        <v>1</v>
      </c>
      <c r="C138" s="31">
        <v>0</v>
      </c>
      <c r="D138" s="32">
        <v>0</v>
      </c>
    </row>
    <row r="139" spans="2:4" x14ac:dyDescent="0.25">
      <c r="B139" s="93" t="s">
        <v>216</v>
      </c>
      <c r="C139" s="31">
        <v>4</v>
      </c>
      <c r="D139" s="32">
        <v>0.5714285714285714</v>
      </c>
    </row>
    <row r="140" spans="2:4" x14ac:dyDescent="0.25">
      <c r="B140" s="93" t="s">
        <v>217</v>
      </c>
      <c r="C140" s="31">
        <v>0</v>
      </c>
      <c r="D140" s="32">
        <v>0</v>
      </c>
    </row>
    <row r="141" spans="2:4" x14ac:dyDescent="0.25">
      <c r="B141" s="92" t="s">
        <v>218</v>
      </c>
      <c r="C141" s="31">
        <v>0</v>
      </c>
      <c r="D141" s="32">
        <v>0</v>
      </c>
    </row>
    <row r="142" spans="2:4" x14ac:dyDescent="0.25">
      <c r="B142" s="93" t="s">
        <v>219</v>
      </c>
      <c r="C142" s="31">
        <v>1</v>
      </c>
      <c r="D142" s="32">
        <v>0.14285714285714285</v>
      </c>
    </row>
    <row r="143" spans="2:4" x14ac:dyDescent="0.25">
      <c r="B143" s="94"/>
      <c r="C143" s="74"/>
      <c r="D143" s="75"/>
    </row>
    <row r="144" spans="2:4" x14ac:dyDescent="0.25">
      <c r="B144" s="94"/>
      <c r="C144" s="74"/>
      <c r="D144" s="75"/>
    </row>
    <row r="145" spans="2:4" x14ac:dyDescent="0.25">
      <c r="B145" s="87" t="s">
        <v>220</v>
      </c>
      <c r="C145" s="55" t="s">
        <v>99</v>
      </c>
      <c r="D145" s="56" t="s">
        <v>100</v>
      </c>
    </row>
    <row r="146" spans="2:4" ht="45.75" x14ac:dyDescent="0.25">
      <c r="B146" s="68" t="s">
        <v>221</v>
      </c>
      <c r="C146" s="31">
        <v>4</v>
      </c>
      <c r="D146" s="32">
        <v>0.5714285714285714</v>
      </c>
    </row>
    <row r="147" spans="2:4" x14ac:dyDescent="0.25">
      <c r="B147" s="91" t="s">
        <v>222</v>
      </c>
      <c r="C147" s="31">
        <v>0</v>
      </c>
      <c r="D147" s="32">
        <v>0</v>
      </c>
    </row>
    <row r="148" spans="2:4" x14ac:dyDescent="0.25">
      <c r="B148" s="91" t="s">
        <v>223</v>
      </c>
      <c r="C148" s="31">
        <v>0</v>
      </c>
      <c r="D148" s="32">
        <v>0</v>
      </c>
    </row>
    <row r="149" spans="2:4" x14ac:dyDescent="0.25">
      <c r="B149" s="91" t="s">
        <v>224</v>
      </c>
      <c r="C149" s="31">
        <v>0</v>
      </c>
      <c r="D149" s="32">
        <v>0</v>
      </c>
    </row>
    <row r="150" spans="2:4" x14ac:dyDescent="0.25">
      <c r="B150" s="91" t="s">
        <v>225</v>
      </c>
      <c r="C150" s="31">
        <v>0</v>
      </c>
      <c r="D150" s="32">
        <v>0</v>
      </c>
    </row>
    <row r="151" spans="2:4" x14ac:dyDescent="0.25">
      <c r="B151" s="91" t="s">
        <v>87</v>
      </c>
      <c r="C151" s="31">
        <v>1</v>
      </c>
      <c r="D151" s="32">
        <v>0.14285714285714285</v>
      </c>
    </row>
    <row r="152" spans="2:4" x14ac:dyDescent="0.25">
      <c r="B152" s="91" t="s">
        <v>226</v>
      </c>
      <c r="C152" s="31">
        <v>0</v>
      </c>
      <c r="D152" s="32">
        <v>0</v>
      </c>
    </row>
    <row r="153" spans="2:4" x14ac:dyDescent="0.25">
      <c r="B153" s="91" t="s">
        <v>227</v>
      </c>
      <c r="C153" s="31">
        <v>0</v>
      </c>
      <c r="D153" s="32">
        <v>0</v>
      </c>
    </row>
    <row r="154" spans="2:4" x14ac:dyDescent="0.25">
      <c r="B154" s="91" t="s">
        <v>88</v>
      </c>
      <c r="C154" s="31">
        <v>1</v>
      </c>
      <c r="D154" s="32">
        <v>0.14285714285714285</v>
      </c>
    </row>
    <row r="155" spans="2:4" x14ac:dyDescent="0.25">
      <c r="B155" s="91" t="s">
        <v>228</v>
      </c>
      <c r="C155" s="31">
        <v>0</v>
      </c>
      <c r="D155" s="32">
        <v>0</v>
      </c>
    </row>
    <row r="156" spans="2:4" x14ac:dyDescent="0.25">
      <c r="B156" s="91" t="s">
        <v>229</v>
      </c>
      <c r="C156" s="31">
        <v>0</v>
      </c>
      <c r="D156" s="32">
        <v>0</v>
      </c>
    </row>
    <row r="157" spans="2:4" x14ac:dyDescent="0.25">
      <c r="B157" s="91" t="s">
        <v>89</v>
      </c>
      <c r="C157" s="31">
        <v>1</v>
      </c>
      <c r="D157" s="32">
        <v>0.14285714285714285</v>
      </c>
    </row>
    <row r="158" spans="2:4" x14ac:dyDescent="0.25">
      <c r="B158" s="91" t="s">
        <v>230</v>
      </c>
      <c r="C158" s="31">
        <v>0</v>
      </c>
      <c r="D158" s="32">
        <v>0</v>
      </c>
    </row>
    <row r="159" spans="2:4" x14ac:dyDescent="0.25">
      <c r="B159" s="91" t="s">
        <v>231</v>
      </c>
      <c r="C159" s="31">
        <v>0</v>
      </c>
      <c r="D159" s="32">
        <v>0</v>
      </c>
    </row>
    <row r="160" spans="2:4" x14ac:dyDescent="0.25">
      <c r="B160" s="91" t="s">
        <v>232</v>
      </c>
      <c r="C160" s="31">
        <v>0</v>
      </c>
      <c r="D160" s="32">
        <v>0</v>
      </c>
    </row>
    <row r="161" spans="2:4" x14ac:dyDescent="0.25">
      <c r="B161" s="94"/>
      <c r="C161" s="74"/>
      <c r="D161" s="75"/>
    </row>
    <row r="162" spans="2:4" x14ac:dyDescent="0.25">
      <c r="B162" s="94"/>
      <c r="C162" s="74"/>
      <c r="D162" s="75"/>
    </row>
    <row r="163" spans="2:4" x14ac:dyDescent="0.25">
      <c r="B163" s="76" t="s">
        <v>233</v>
      </c>
      <c r="C163" s="55" t="s">
        <v>99</v>
      </c>
      <c r="D163" s="75"/>
    </row>
    <row r="164" spans="2:4" x14ac:dyDescent="0.25">
      <c r="B164" s="30" t="s">
        <v>234</v>
      </c>
      <c r="C164" s="31">
        <v>1</v>
      </c>
      <c r="D164" s="75"/>
    </row>
    <row r="165" spans="2:4" x14ac:dyDescent="0.25">
      <c r="B165" s="30" t="s">
        <v>235</v>
      </c>
      <c r="C165" s="31">
        <v>2</v>
      </c>
      <c r="D165" s="75"/>
    </row>
    <row r="166" spans="2:4" x14ac:dyDescent="0.25">
      <c r="B166" s="30" t="s">
        <v>103</v>
      </c>
      <c r="C166" s="31">
        <v>4</v>
      </c>
      <c r="D166" s="75"/>
    </row>
    <row r="167" spans="2:4" x14ac:dyDescent="0.25">
      <c r="B167" s="94"/>
      <c r="C167" s="74"/>
      <c r="D167" s="75"/>
    </row>
    <row r="169" spans="2:4" x14ac:dyDescent="0.25">
      <c r="B169" s="76" t="s">
        <v>236</v>
      </c>
      <c r="C169" s="55" t="s">
        <v>99</v>
      </c>
      <c r="D169" s="56" t="s">
        <v>100</v>
      </c>
    </row>
    <row r="170" spans="2:4" x14ac:dyDescent="0.25">
      <c r="B170" s="30" t="s">
        <v>102</v>
      </c>
      <c r="C170" s="31">
        <v>7</v>
      </c>
      <c r="D170" s="32">
        <v>1</v>
      </c>
    </row>
    <row r="171" spans="2:4" x14ac:dyDescent="0.25">
      <c r="B171" s="30" t="s">
        <v>237</v>
      </c>
      <c r="C171" s="31">
        <v>0</v>
      </c>
      <c r="D171" s="32">
        <v>0</v>
      </c>
    </row>
    <row r="172" spans="2:4" x14ac:dyDescent="0.25">
      <c r="B172" s="77"/>
      <c r="C172" s="74"/>
      <c r="D172" s="75"/>
    </row>
    <row r="176" spans="2:4" ht="26.25" customHeight="1" x14ac:dyDescent="0.25">
      <c r="B176" s="240" t="s">
        <v>91</v>
      </c>
      <c r="C176" s="241"/>
      <c r="D176" s="242"/>
    </row>
    <row r="177" spans="2:4" x14ac:dyDescent="0.25">
      <c r="D177" s="64"/>
    </row>
    <row r="178" spans="2:4" ht="16.5" x14ac:dyDescent="0.25">
      <c r="B178" s="53" t="s">
        <v>238</v>
      </c>
      <c r="D178" s="64"/>
    </row>
    <row r="179" spans="2:4" x14ac:dyDescent="0.25">
      <c r="D179" s="64"/>
    </row>
    <row r="180" spans="2:4" ht="47.25" x14ac:dyDescent="0.25">
      <c r="B180" s="96" t="s">
        <v>239</v>
      </c>
      <c r="C180" s="97" t="s">
        <v>99</v>
      </c>
      <c r="D180" s="98" t="s">
        <v>100</v>
      </c>
    </row>
    <row r="181" spans="2:4" x14ac:dyDescent="0.25">
      <c r="B181" s="40" t="s">
        <v>102</v>
      </c>
      <c r="C181" s="31">
        <v>6</v>
      </c>
      <c r="D181" s="32">
        <v>0.8571428571428571</v>
      </c>
    </row>
    <row r="182" spans="2:4" x14ac:dyDescent="0.25">
      <c r="B182" s="40" t="s">
        <v>103</v>
      </c>
      <c r="C182" s="31">
        <v>1</v>
      </c>
      <c r="D182" s="32">
        <v>0.14285714285714285</v>
      </c>
    </row>
    <row r="183" spans="2:4" x14ac:dyDescent="0.25">
      <c r="B183" s="86"/>
      <c r="C183" s="74"/>
      <c r="D183" s="75"/>
    </row>
    <row r="184" spans="2:4" x14ac:dyDescent="0.25">
      <c r="B184" s="86"/>
      <c r="C184" s="74"/>
      <c r="D184" s="75"/>
    </row>
    <row r="185" spans="2:4" ht="31.5" x14ac:dyDescent="0.25">
      <c r="B185" s="99" t="s">
        <v>240</v>
      </c>
      <c r="C185" s="97" t="s">
        <v>99</v>
      </c>
      <c r="D185" s="98" t="s">
        <v>100</v>
      </c>
    </row>
    <row r="186" spans="2:4" x14ac:dyDescent="0.25">
      <c r="B186" s="37" t="s">
        <v>102</v>
      </c>
      <c r="C186" s="31">
        <v>6</v>
      </c>
      <c r="D186" s="32">
        <v>0.8571428571428571</v>
      </c>
    </row>
    <row r="187" spans="2:4" x14ac:dyDescent="0.25">
      <c r="B187" s="37" t="s">
        <v>103</v>
      </c>
      <c r="C187" s="31">
        <v>1</v>
      </c>
      <c r="D187" s="32">
        <v>0.14285714285714285</v>
      </c>
    </row>
    <row r="188" spans="2:4" x14ac:dyDescent="0.25">
      <c r="B188" s="86"/>
      <c r="C188" s="74"/>
      <c r="D188" s="75"/>
    </row>
    <row r="190" spans="2:4" ht="47.25" x14ac:dyDescent="0.25">
      <c r="B190" s="99" t="s">
        <v>241</v>
      </c>
      <c r="C190" s="97" t="s">
        <v>99</v>
      </c>
      <c r="D190" s="98" t="s">
        <v>100</v>
      </c>
    </row>
    <row r="191" spans="2:4" x14ac:dyDescent="0.25">
      <c r="B191" s="37" t="s">
        <v>102</v>
      </c>
      <c r="C191" s="31">
        <v>7</v>
      </c>
      <c r="D191" s="32">
        <v>1</v>
      </c>
    </row>
    <row r="192" spans="2:4" x14ac:dyDescent="0.25">
      <c r="B192" s="37" t="s">
        <v>103</v>
      </c>
      <c r="C192" s="31">
        <v>0</v>
      </c>
      <c r="D192" s="32">
        <v>0</v>
      </c>
    </row>
    <row r="193" spans="2:4" x14ac:dyDescent="0.25">
      <c r="B193" s="100"/>
      <c r="C193" s="74"/>
      <c r="D193" s="75"/>
    </row>
    <row r="194" spans="2:4" x14ac:dyDescent="0.25">
      <c r="B194" s="100"/>
      <c r="C194" s="74"/>
      <c r="D194" s="75"/>
    </row>
    <row r="195" spans="2:4" ht="31.5" x14ac:dyDescent="0.25">
      <c r="B195" s="99" t="s">
        <v>242</v>
      </c>
      <c r="C195" s="97" t="s">
        <v>99</v>
      </c>
      <c r="D195" s="98" t="s">
        <v>100</v>
      </c>
    </row>
    <row r="196" spans="2:4" x14ac:dyDescent="0.25">
      <c r="B196" s="37" t="s">
        <v>102</v>
      </c>
      <c r="C196" s="31">
        <v>7</v>
      </c>
      <c r="D196" s="32">
        <v>1</v>
      </c>
    </row>
    <row r="197" spans="2:4" x14ac:dyDescent="0.25">
      <c r="B197" s="37" t="s">
        <v>103</v>
      </c>
      <c r="C197" s="31">
        <v>0</v>
      </c>
      <c r="D197" s="32">
        <v>0</v>
      </c>
    </row>
    <row r="198" spans="2:4" x14ac:dyDescent="0.25">
      <c r="B198" s="100"/>
      <c r="C198" s="74"/>
      <c r="D198" s="75"/>
    </row>
    <row r="200" spans="2:4" ht="31.5" x14ac:dyDescent="0.25">
      <c r="B200" s="99" t="s">
        <v>243</v>
      </c>
      <c r="C200" s="97" t="s">
        <v>99</v>
      </c>
      <c r="D200" s="98" t="s">
        <v>100</v>
      </c>
    </row>
    <row r="201" spans="2:4" x14ac:dyDescent="0.25">
      <c r="B201" s="37" t="s">
        <v>102</v>
      </c>
      <c r="C201" s="31">
        <v>7</v>
      </c>
      <c r="D201" s="32">
        <v>1</v>
      </c>
    </row>
    <row r="202" spans="2:4" x14ac:dyDescent="0.25">
      <c r="B202" s="37" t="s">
        <v>103</v>
      </c>
      <c r="C202" s="31">
        <v>0</v>
      </c>
      <c r="D202" s="32">
        <v>0</v>
      </c>
    </row>
    <row r="203" spans="2:4" x14ac:dyDescent="0.25">
      <c r="B203" s="100"/>
      <c r="C203" s="74"/>
      <c r="D203" s="75"/>
    </row>
    <row r="205" spans="2:4" ht="31.5" x14ac:dyDescent="0.25">
      <c r="B205" s="99" t="s">
        <v>244</v>
      </c>
      <c r="C205" s="97" t="s">
        <v>99</v>
      </c>
      <c r="D205" s="98" t="s">
        <v>100</v>
      </c>
    </row>
    <row r="206" spans="2:4" x14ac:dyDescent="0.25">
      <c r="B206" s="37" t="s">
        <v>102</v>
      </c>
      <c r="C206" s="31">
        <v>7</v>
      </c>
      <c r="D206" s="32">
        <v>1</v>
      </c>
    </row>
    <row r="207" spans="2:4" x14ac:dyDescent="0.25">
      <c r="B207" s="37" t="s">
        <v>245</v>
      </c>
      <c r="C207" s="31">
        <v>0</v>
      </c>
      <c r="D207" s="32">
        <v>0</v>
      </c>
    </row>
    <row r="208" spans="2:4" x14ac:dyDescent="0.25">
      <c r="B208" s="37" t="s">
        <v>246</v>
      </c>
      <c r="C208" s="31">
        <v>0</v>
      </c>
      <c r="D208" s="32">
        <v>0</v>
      </c>
    </row>
    <row r="209" spans="2:4" x14ac:dyDescent="0.25">
      <c r="B209" s="100"/>
      <c r="C209" s="74"/>
      <c r="D209" s="75"/>
    </row>
    <row r="211" spans="2:4" ht="63" x14ac:dyDescent="0.25">
      <c r="B211" s="101" t="s">
        <v>247</v>
      </c>
      <c r="C211" s="97" t="s">
        <v>99</v>
      </c>
      <c r="D211" s="98" t="s">
        <v>100</v>
      </c>
    </row>
    <row r="212" spans="2:4" x14ac:dyDescent="0.25">
      <c r="B212" s="50" t="s">
        <v>102</v>
      </c>
      <c r="C212" s="31">
        <v>7</v>
      </c>
      <c r="D212" s="32">
        <v>1</v>
      </c>
    </row>
    <row r="213" spans="2:4" x14ac:dyDescent="0.25">
      <c r="B213" s="50" t="s">
        <v>103</v>
      </c>
      <c r="C213" s="31">
        <v>0</v>
      </c>
      <c r="D213" s="32">
        <v>0</v>
      </c>
    </row>
    <row r="214" spans="2:4" x14ac:dyDescent="0.25">
      <c r="B214" s="102"/>
      <c r="C214" s="74"/>
      <c r="D214" s="75"/>
    </row>
    <row r="216" spans="2:4" ht="47.25" x14ac:dyDescent="0.25">
      <c r="B216" s="103" t="s">
        <v>248</v>
      </c>
      <c r="C216" s="97" t="s">
        <v>99</v>
      </c>
      <c r="D216" s="98" t="s">
        <v>100</v>
      </c>
    </row>
    <row r="217" spans="2:4" x14ac:dyDescent="0.25">
      <c r="B217" s="104" t="s">
        <v>102</v>
      </c>
      <c r="C217" s="31">
        <v>5</v>
      </c>
      <c r="D217" s="32">
        <v>0.7142857142857143</v>
      </c>
    </row>
    <row r="218" spans="2:4" x14ac:dyDescent="0.25">
      <c r="B218" s="104" t="s">
        <v>245</v>
      </c>
      <c r="C218" s="31">
        <v>1</v>
      </c>
      <c r="D218" s="32">
        <v>0.14285714285714285</v>
      </c>
    </row>
    <row r="219" spans="2:4" x14ac:dyDescent="0.25">
      <c r="B219" s="104" t="s">
        <v>249</v>
      </c>
      <c r="C219" s="31">
        <v>1</v>
      </c>
      <c r="D219" s="32">
        <v>0.14285714285714285</v>
      </c>
    </row>
    <row r="220" spans="2:4" x14ac:dyDescent="0.25">
      <c r="B220" s="105"/>
      <c r="C220" s="74"/>
      <c r="D220" s="75"/>
    </row>
    <row r="222" spans="2:4" ht="47.25" x14ac:dyDescent="0.25">
      <c r="B222" s="103" t="s">
        <v>250</v>
      </c>
      <c r="C222" s="97" t="s">
        <v>99</v>
      </c>
      <c r="D222" s="98" t="s">
        <v>100</v>
      </c>
    </row>
    <row r="223" spans="2:4" x14ac:dyDescent="0.25">
      <c r="B223" s="104" t="s">
        <v>251</v>
      </c>
      <c r="C223" s="31">
        <v>3</v>
      </c>
      <c r="D223" s="32">
        <v>0.42857142857142855</v>
      </c>
    </row>
    <row r="224" spans="2:4" x14ac:dyDescent="0.25">
      <c r="B224" s="104" t="s">
        <v>252</v>
      </c>
      <c r="C224" s="31">
        <v>3</v>
      </c>
      <c r="D224" s="32">
        <v>0.42857142857142855</v>
      </c>
    </row>
    <row r="225" spans="2:4" x14ac:dyDescent="0.25">
      <c r="B225" s="104" t="s">
        <v>253</v>
      </c>
      <c r="C225" s="31">
        <v>1</v>
      </c>
      <c r="D225" s="32">
        <v>0.14285714285714285</v>
      </c>
    </row>
    <row r="226" spans="2:4" x14ac:dyDescent="0.25">
      <c r="B226" s="104" t="s">
        <v>254</v>
      </c>
      <c r="C226" s="31">
        <v>0</v>
      </c>
      <c r="D226" s="32">
        <v>0</v>
      </c>
    </row>
    <row r="227" spans="2:4" x14ac:dyDescent="0.25">
      <c r="B227" s="105"/>
      <c r="C227" s="74"/>
      <c r="D227" s="75"/>
    </row>
    <row r="229" spans="2:4" ht="31.5" x14ac:dyDescent="0.25">
      <c r="B229" s="106" t="s">
        <v>255</v>
      </c>
      <c r="C229" s="66" t="s">
        <v>99</v>
      </c>
      <c r="D229" s="23"/>
    </row>
    <row r="230" spans="2:4" x14ac:dyDescent="0.25">
      <c r="B230" s="107" t="s">
        <v>256</v>
      </c>
      <c r="C230" s="31">
        <v>6</v>
      </c>
      <c r="D230" s="23"/>
    </row>
    <row r="231" spans="2:4" x14ac:dyDescent="0.25">
      <c r="B231" s="107" t="s">
        <v>257</v>
      </c>
      <c r="C231" s="31">
        <v>0</v>
      </c>
      <c r="D231" s="23"/>
    </row>
    <row r="232" spans="2:4" x14ac:dyDescent="0.25">
      <c r="B232" s="107" t="s">
        <v>258</v>
      </c>
      <c r="C232" s="31">
        <v>5</v>
      </c>
      <c r="D232" s="23"/>
    </row>
    <row r="233" spans="2:4" x14ac:dyDescent="0.25">
      <c r="B233" s="107" t="s">
        <v>259</v>
      </c>
      <c r="C233" s="31">
        <v>2</v>
      </c>
      <c r="D233" s="23"/>
    </row>
    <row r="234" spans="2:4" x14ac:dyDescent="0.25">
      <c r="B234" s="107" t="s">
        <v>260</v>
      </c>
      <c r="C234" s="31">
        <v>5</v>
      </c>
      <c r="D234" s="23"/>
    </row>
    <row r="235" spans="2:4" x14ac:dyDescent="0.25">
      <c r="B235" s="107" t="s">
        <v>261</v>
      </c>
      <c r="C235" s="31">
        <v>4</v>
      </c>
      <c r="D235" s="23"/>
    </row>
    <row r="236" spans="2:4" x14ac:dyDescent="0.25">
      <c r="B236" s="107" t="s">
        <v>262</v>
      </c>
      <c r="C236" s="31">
        <v>3</v>
      </c>
      <c r="D236" s="23"/>
    </row>
    <row r="237" spans="2:4" x14ac:dyDescent="0.25">
      <c r="B237" s="107" t="s">
        <v>263</v>
      </c>
      <c r="C237" s="31">
        <v>1</v>
      </c>
      <c r="D237" s="23"/>
    </row>
    <row r="238" spans="2:4" x14ac:dyDescent="0.25">
      <c r="B238" s="107" t="s">
        <v>264</v>
      </c>
      <c r="C238" s="31">
        <v>4</v>
      </c>
      <c r="D238" s="23"/>
    </row>
    <row r="239" spans="2:4" x14ac:dyDescent="0.25">
      <c r="B239" s="107" t="s">
        <v>265</v>
      </c>
      <c r="C239" s="31">
        <v>0</v>
      </c>
      <c r="D239" s="23"/>
    </row>
    <row r="240" spans="2:4" x14ac:dyDescent="0.25">
      <c r="B240" s="108"/>
      <c r="C240" s="74"/>
      <c r="D240" s="75"/>
    </row>
    <row r="242" spans="2:4" ht="31.5" x14ac:dyDescent="0.25">
      <c r="B242" s="109" t="s">
        <v>266</v>
      </c>
      <c r="C242" s="66" t="s">
        <v>99</v>
      </c>
      <c r="D242" s="67" t="s">
        <v>100</v>
      </c>
    </row>
    <row r="243" spans="2:4" x14ac:dyDescent="0.25">
      <c r="B243" s="37" t="s">
        <v>102</v>
      </c>
      <c r="C243" s="31">
        <v>7</v>
      </c>
      <c r="D243" s="32">
        <v>1</v>
      </c>
    </row>
    <row r="244" spans="2:4" x14ac:dyDescent="0.25">
      <c r="B244" s="37" t="s">
        <v>103</v>
      </c>
      <c r="C244" s="31">
        <v>0</v>
      </c>
      <c r="D244" s="32">
        <v>0</v>
      </c>
    </row>
    <row r="245" spans="2:4" x14ac:dyDescent="0.25">
      <c r="B245" s="100"/>
      <c r="C245" s="74"/>
      <c r="D245" s="75"/>
    </row>
    <row r="246" spans="2:4" x14ac:dyDescent="0.25">
      <c r="B246" s="100"/>
      <c r="C246" s="74"/>
      <c r="D246" s="75"/>
    </row>
    <row r="247" spans="2:4" x14ac:dyDescent="0.25">
      <c r="B247" s="27" t="s">
        <v>267</v>
      </c>
    </row>
    <row r="248" spans="2:4" ht="31.5" x14ac:dyDescent="0.25">
      <c r="B248" s="27" t="s">
        <v>98</v>
      </c>
      <c r="C248" s="28" t="s">
        <v>99</v>
      </c>
      <c r="D248" s="28" t="s">
        <v>100</v>
      </c>
    </row>
    <row r="249" spans="2:4" x14ac:dyDescent="0.25">
      <c r="B249" s="30" t="s">
        <v>102</v>
      </c>
      <c r="C249" s="31">
        <v>7</v>
      </c>
      <c r="D249" s="32">
        <v>1</v>
      </c>
    </row>
    <row r="250" spans="2:4" x14ac:dyDescent="0.25">
      <c r="B250" s="30" t="s">
        <v>103</v>
      </c>
      <c r="C250" s="31">
        <v>0</v>
      </c>
      <c r="D250" s="32">
        <v>0</v>
      </c>
    </row>
    <row r="251" spans="2:4" x14ac:dyDescent="0.25">
      <c r="B251" s="110"/>
      <c r="C251" s="74"/>
      <c r="D251" s="75"/>
    </row>
    <row r="252" spans="2:4" x14ac:dyDescent="0.25">
      <c r="B252" s="110"/>
      <c r="C252" s="74"/>
      <c r="D252" s="75"/>
    </row>
    <row r="253" spans="2:4" ht="16.5" x14ac:dyDescent="0.25">
      <c r="B253" s="111" t="s">
        <v>268</v>
      </c>
      <c r="C253" s="74"/>
      <c r="D253" s="75"/>
    </row>
    <row r="255" spans="2:4" ht="47.25" x14ac:dyDescent="0.25">
      <c r="B255" s="76" t="s">
        <v>269</v>
      </c>
      <c r="C255" s="66" t="s">
        <v>99</v>
      </c>
      <c r="D255" s="67" t="s">
        <v>100</v>
      </c>
    </row>
    <row r="256" spans="2:4" x14ac:dyDescent="0.25">
      <c r="B256" s="30" t="s">
        <v>102</v>
      </c>
      <c r="C256" s="31">
        <v>3</v>
      </c>
      <c r="D256" s="32">
        <v>0.42857142857142855</v>
      </c>
    </row>
    <row r="257" spans="2:4" x14ac:dyDescent="0.25">
      <c r="B257" s="30" t="s">
        <v>103</v>
      </c>
      <c r="C257" s="31">
        <v>4</v>
      </c>
      <c r="D257" s="32">
        <v>0.5714285714285714</v>
      </c>
    </row>
    <row r="258" spans="2:4" x14ac:dyDescent="0.25">
      <c r="B258" s="30" t="s">
        <v>137</v>
      </c>
      <c r="C258" s="31">
        <v>0</v>
      </c>
      <c r="D258" s="32">
        <v>0</v>
      </c>
    </row>
    <row r="259" spans="2:4" x14ac:dyDescent="0.25">
      <c r="B259" s="77"/>
      <c r="C259" s="74"/>
      <c r="D259" s="75"/>
    </row>
    <row r="261" spans="2:4" ht="31.5" x14ac:dyDescent="0.25">
      <c r="B261" s="103" t="s">
        <v>270</v>
      </c>
      <c r="C261" s="97" t="s">
        <v>99</v>
      </c>
      <c r="D261" s="98" t="s">
        <v>100</v>
      </c>
    </row>
    <row r="262" spans="2:4" x14ac:dyDescent="0.25">
      <c r="B262" s="36" t="s">
        <v>102</v>
      </c>
      <c r="C262" s="31">
        <v>7</v>
      </c>
      <c r="D262" s="32">
        <v>1</v>
      </c>
    </row>
    <row r="263" spans="2:4" x14ac:dyDescent="0.25">
      <c r="B263" s="36" t="s">
        <v>103</v>
      </c>
      <c r="C263" s="31">
        <v>0</v>
      </c>
      <c r="D263" s="32">
        <v>0</v>
      </c>
    </row>
    <row r="264" spans="2:4" x14ac:dyDescent="0.25">
      <c r="B264" s="112"/>
      <c r="C264" s="74"/>
      <c r="D264" s="75"/>
    </row>
    <row r="266" spans="2:4" ht="47.25" x14ac:dyDescent="0.25">
      <c r="B266" s="113" t="s">
        <v>271</v>
      </c>
      <c r="C266" s="97" t="s">
        <v>99</v>
      </c>
      <c r="D266" s="98" t="s">
        <v>100</v>
      </c>
    </row>
    <row r="267" spans="2:4" x14ac:dyDescent="0.25">
      <c r="B267" s="107" t="s">
        <v>102</v>
      </c>
      <c r="C267" s="31">
        <v>7</v>
      </c>
      <c r="D267" s="32">
        <v>1</v>
      </c>
    </row>
    <row r="268" spans="2:4" x14ac:dyDescent="0.25">
      <c r="B268" s="107" t="s">
        <v>103</v>
      </c>
      <c r="C268" s="31">
        <v>0</v>
      </c>
      <c r="D268" s="32">
        <v>0</v>
      </c>
    </row>
    <row r="269" spans="2:4" x14ac:dyDescent="0.25">
      <c r="B269" s="108"/>
      <c r="C269" s="74"/>
      <c r="D269" s="75"/>
    </row>
    <row r="271" spans="2:4" ht="47.25" x14ac:dyDescent="0.25">
      <c r="B271" s="114" t="s">
        <v>272</v>
      </c>
      <c r="C271" s="97" t="s">
        <v>99</v>
      </c>
      <c r="D271" s="98" t="s">
        <v>100</v>
      </c>
    </row>
    <row r="272" spans="2:4" x14ac:dyDescent="0.25">
      <c r="B272" s="91" t="s">
        <v>102</v>
      </c>
      <c r="C272" s="31">
        <v>7</v>
      </c>
      <c r="D272" s="32">
        <v>1</v>
      </c>
    </row>
    <row r="273" spans="2:4" x14ac:dyDescent="0.25">
      <c r="B273" s="91" t="s">
        <v>245</v>
      </c>
      <c r="C273" s="31">
        <v>0</v>
      </c>
      <c r="D273" s="32">
        <v>0</v>
      </c>
    </row>
    <row r="274" spans="2:4" x14ac:dyDescent="0.25">
      <c r="B274" s="91" t="s">
        <v>273</v>
      </c>
      <c r="C274" s="31">
        <v>0</v>
      </c>
      <c r="D274" s="32">
        <v>0</v>
      </c>
    </row>
    <row r="275" spans="2:4" x14ac:dyDescent="0.25">
      <c r="B275" s="115"/>
      <c r="C275" s="74"/>
      <c r="D275" s="75"/>
    </row>
    <row r="277" spans="2:4" ht="31.5" x14ac:dyDescent="0.25">
      <c r="B277" s="76" t="s">
        <v>274</v>
      </c>
      <c r="C277" s="66" t="s">
        <v>99</v>
      </c>
      <c r="D277" s="67" t="s">
        <v>100</v>
      </c>
    </row>
    <row r="278" spans="2:4" x14ac:dyDescent="0.25">
      <c r="B278" s="30" t="s">
        <v>275</v>
      </c>
      <c r="C278" s="31">
        <v>1</v>
      </c>
      <c r="D278" s="32">
        <v>0.14285714285714285</v>
      </c>
    </row>
    <row r="279" spans="2:4" x14ac:dyDescent="0.25">
      <c r="B279" s="30" t="s">
        <v>276</v>
      </c>
      <c r="C279" s="31">
        <v>2</v>
      </c>
      <c r="D279" s="32">
        <v>0.2857142857142857</v>
      </c>
    </row>
    <row r="280" spans="2:4" x14ac:dyDescent="0.25">
      <c r="B280" s="30" t="s">
        <v>277</v>
      </c>
      <c r="C280" s="31">
        <v>2</v>
      </c>
      <c r="D280" s="32">
        <v>0.2857142857142857</v>
      </c>
    </row>
    <row r="281" spans="2:4" x14ac:dyDescent="0.25">
      <c r="B281" s="30" t="s">
        <v>278</v>
      </c>
      <c r="C281" s="31">
        <v>2</v>
      </c>
      <c r="D281" s="32">
        <v>0.2857142857142857</v>
      </c>
    </row>
    <row r="282" spans="2:4" x14ac:dyDescent="0.25">
      <c r="B282" s="30" t="s">
        <v>279</v>
      </c>
      <c r="C282" s="31">
        <v>0</v>
      </c>
      <c r="D282" s="32">
        <v>0</v>
      </c>
    </row>
    <row r="283" spans="2:4" x14ac:dyDescent="0.25">
      <c r="B283" s="77"/>
      <c r="C283" s="74"/>
      <c r="D283" s="75"/>
    </row>
    <row r="285" spans="2:4" ht="31.5" x14ac:dyDescent="0.25">
      <c r="B285" s="76" t="s">
        <v>280</v>
      </c>
      <c r="C285" s="66" t="s">
        <v>99</v>
      </c>
      <c r="D285" s="67" t="s">
        <v>100</v>
      </c>
    </row>
    <row r="286" spans="2:4" x14ac:dyDescent="0.25">
      <c r="B286" s="30" t="s">
        <v>275</v>
      </c>
      <c r="C286" s="31">
        <v>1</v>
      </c>
      <c r="D286" s="32">
        <v>0.14285714285714285</v>
      </c>
    </row>
    <row r="287" spans="2:4" x14ac:dyDescent="0.25">
      <c r="B287" s="30" t="s">
        <v>276</v>
      </c>
      <c r="C287" s="31">
        <v>2</v>
      </c>
      <c r="D287" s="32">
        <v>0.2857142857142857</v>
      </c>
    </row>
    <row r="288" spans="2:4" x14ac:dyDescent="0.25">
      <c r="B288" s="30" t="s">
        <v>277</v>
      </c>
      <c r="C288" s="31">
        <v>2</v>
      </c>
      <c r="D288" s="32">
        <v>0.2857142857142857</v>
      </c>
    </row>
    <row r="289" spans="2:4" x14ac:dyDescent="0.25">
      <c r="B289" s="30" t="s">
        <v>278</v>
      </c>
      <c r="C289" s="31">
        <v>2</v>
      </c>
      <c r="D289" s="32">
        <v>0.2857142857142857</v>
      </c>
    </row>
    <row r="290" spans="2:4" x14ac:dyDescent="0.25">
      <c r="B290" s="77"/>
      <c r="C290" s="74"/>
      <c r="D290" s="75"/>
    </row>
    <row r="292" spans="2:4" ht="31.5" x14ac:dyDescent="0.25">
      <c r="B292" s="76" t="s">
        <v>281</v>
      </c>
      <c r="C292" s="66" t="s">
        <v>99</v>
      </c>
      <c r="D292" s="67" t="s">
        <v>100</v>
      </c>
    </row>
    <row r="293" spans="2:4" x14ac:dyDescent="0.25">
      <c r="B293" s="30" t="s">
        <v>102</v>
      </c>
      <c r="C293" s="31">
        <v>6</v>
      </c>
      <c r="D293" s="32">
        <v>1</v>
      </c>
    </row>
    <row r="294" spans="2:4" x14ac:dyDescent="0.25">
      <c r="B294" s="30" t="s">
        <v>103</v>
      </c>
      <c r="C294" s="31">
        <v>0</v>
      </c>
      <c r="D294" s="32">
        <v>0</v>
      </c>
    </row>
    <row r="295" spans="2:4" ht="30.75" x14ac:dyDescent="0.25">
      <c r="B295" s="68" t="s">
        <v>282</v>
      </c>
      <c r="C295" s="31">
        <v>0</v>
      </c>
      <c r="D295" s="32">
        <v>0</v>
      </c>
    </row>
    <row r="296" spans="2:4" x14ac:dyDescent="0.25">
      <c r="B296" s="77"/>
      <c r="C296" s="74"/>
      <c r="D296" s="75"/>
    </row>
    <row r="298" spans="2:4" ht="31.5" x14ac:dyDescent="0.25">
      <c r="B298" s="109" t="s">
        <v>283</v>
      </c>
      <c r="C298" s="66" t="s">
        <v>99</v>
      </c>
      <c r="D298" s="67" t="s">
        <v>100</v>
      </c>
    </row>
    <row r="299" spans="2:4" x14ac:dyDescent="0.25">
      <c r="B299" s="37" t="s">
        <v>102</v>
      </c>
      <c r="C299" s="31">
        <v>7</v>
      </c>
      <c r="D299" s="32">
        <v>1</v>
      </c>
    </row>
    <row r="300" spans="2:4" x14ac:dyDescent="0.25">
      <c r="B300" s="37" t="s">
        <v>103</v>
      </c>
      <c r="C300" s="31">
        <v>0</v>
      </c>
      <c r="D300" s="32">
        <v>0</v>
      </c>
    </row>
    <row r="301" spans="2:4" x14ac:dyDescent="0.25">
      <c r="B301" s="100"/>
      <c r="C301" s="74"/>
      <c r="D301" s="75"/>
    </row>
    <row r="302" spans="2:4" x14ac:dyDescent="0.25">
      <c r="B302" s="100"/>
      <c r="C302" s="74"/>
      <c r="D302" s="75"/>
    </row>
    <row r="303" spans="2:4" x14ac:dyDescent="0.25">
      <c r="B303" s="27" t="s">
        <v>284</v>
      </c>
    </row>
    <row r="304" spans="2:4" ht="31.5" x14ac:dyDescent="0.25">
      <c r="B304" s="27" t="s">
        <v>105</v>
      </c>
      <c r="C304" s="28" t="s">
        <v>99</v>
      </c>
      <c r="D304" s="28" t="s">
        <v>100</v>
      </c>
    </row>
    <row r="305" spans="2:4" x14ac:dyDescent="0.25">
      <c r="B305" s="30" t="s">
        <v>102</v>
      </c>
      <c r="C305" s="31">
        <v>7</v>
      </c>
      <c r="D305" s="32">
        <v>1</v>
      </c>
    </row>
    <row r="306" spans="2:4" x14ac:dyDescent="0.25">
      <c r="B306" s="30" t="s">
        <v>103</v>
      </c>
      <c r="C306" s="31">
        <v>0</v>
      </c>
      <c r="D306" s="32">
        <v>0</v>
      </c>
    </row>
    <row r="307" spans="2:4" x14ac:dyDescent="0.25">
      <c r="B307" s="110"/>
      <c r="C307" s="74"/>
      <c r="D307" s="75"/>
    </row>
    <row r="308" spans="2:4" x14ac:dyDescent="0.25">
      <c r="B308" s="110"/>
      <c r="C308" s="74"/>
      <c r="D308" s="75"/>
    </row>
    <row r="309" spans="2:4" x14ac:dyDescent="0.25">
      <c r="B309" s="116" t="s">
        <v>285</v>
      </c>
      <c r="C309" s="74"/>
      <c r="D309" s="75"/>
    </row>
    <row r="311" spans="2:4" ht="47.25" x14ac:dyDescent="0.25">
      <c r="B311" s="113" t="s">
        <v>286</v>
      </c>
      <c r="C311" s="97" t="s">
        <v>99</v>
      </c>
      <c r="D311" s="98" t="s">
        <v>100</v>
      </c>
    </row>
    <row r="312" spans="2:4" x14ac:dyDescent="0.25">
      <c r="B312" s="107" t="s">
        <v>287</v>
      </c>
      <c r="C312" s="31">
        <v>4</v>
      </c>
      <c r="D312" s="32">
        <v>0.5714285714285714</v>
      </c>
    </row>
    <row r="313" spans="2:4" x14ac:dyDescent="0.25">
      <c r="B313" s="30" t="s">
        <v>288</v>
      </c>
      <c r="C313" s="31">
        <v>3</v>
      </c>
      <c r="D313" s="32">
        <v>0.42857142857142855</v>
      </c>
    </row>
    <row r="314" spans="2:4" x14ac:dyDescent="0.25">
      <c r="B314" s="107" t="s">
        <v>289</v>
      </c>
      <c r="C314" s="31">
        <v>0</v>
      </c>
      <c r="D314" s="32">
        <v>0</v>
      </c>
    </row>
    <row r="315" spans="2:4" x14ac:dyDescent="0.25">
      <c r="B315" s="108"/>
      <c r="C315" s="74"/>
      <c r="D315" s="75"/>
    </row>
    <row r="317" spans="2:4" ht="63" x14ac:dyDescent="0.25">
      <c r="B317" s="113" t="s">
        <v>290</v>
      </c>
      <c r="C317" s="97" t="s">
        <v>99</v>
      </c>
      <c r="D317" s="98" t="s">
        <v>100</v>
      </c>
    </row>
    <row r="318" spans="2:4" x14ac:dyDescent="0.25">
      <c r="B318" s="107" t="s">
        <v>102</v>
      </c>
      <c r="C318" s="31">
        <v>7</v>
      </c>
      <c r="D318" s="32">
        <v>1</v>
      </c>
    </row>
    <row r="319" spans="2:4" x14ac:dyDescent="0.25">
      <c r="B319" s="107" t="s">
        <v>103</v>
      </c>
      <c r="C319" s="31">
        <v>0</v>
      </c>
      <c r="D319" s="32">
        <v>0</v>
      </c>
    </row>
    <row r="320" spans="2:4" x14ac:dyDescent="0.25">
      <c r="B320" s="108"/>
      <c r="C320" s="74"/>
      <c r="D320" s="75"/>
    </row>
    <row r="322" spans="2:4" ht="47.25" x14ac:dyDescent="0.25">
      <c r="B322" s="103" t="s">
        <v>291</v>
      </c>
      <c r="C322" s="97" t="s">
        <v>99</v>
      </c>
      <c r="D322" s="98" t="s">
        <v>100</v>
      </c>
    </row>
    <row r="323" spans="2:4" x14ac:dyDescent="0.25">
      <c r="B323" s="104" t="s">
        <v>102</v>
      </c>
      <c r="C323" s="31">
        <v>7</v>
      </c>
      <c r="D323" s="32">
        <v>1</v>
      </c>
    </row>
    <row r="324" spans="2:4" x14ac:dyDescent="0.25">
      <c r="B324" s="104" t="s">
        <v>245</v>
      </c>
      <c r="C324" s="31">
        <v>0</v>
      </c>
      <c r="D324" s="32">
        <v>0</v>
      </c>
    </row>
    <row r="325" spans="2:4" x14ac:dyDescent="0.25">
      <c r="B325" s="104" t="s">
        <v>292</v>
      </c>
      <c r="C325" s="31">
        <v>0</v>
      </c>
      <c r="D325" s="32">
        <v>0</v>
      </c>
    </row>
    <row r="326" spans="2:4" x14ac:dyDescent="0.25">
      <c r="B326" s="105"/>
      <c r="C326" s="74"/>
      <c r="D326" s="75"/>
    </row>
    <row r="328" spans="2:4" ht="31.5" x14ac:dyDescent="0.25">
      <c r="B328" s="76" t="s">
        <v>293</v>
      </c>
      <c r="C328" s="66" t="s">
        <v>99</v>
      </c>
      <c r="D328" s="67" t="s">
        <v>100</v>
      </c>
    </row>
    <row r="329" spans="2:4" x14ac:dyDescent="0.25">
      <c r="B329" s="30" t="s">
        <v>275</v>
      </c>
      <c r="C329" s="31">
        <v>1</v>
      </c>
      <c r="D329" s="32">
        <v>0.14285714285714285</v>
      </c>
    </row>
    <row r="330" spans="2:4" x14ac:dyDescent="0.25">
      <c r="B330" s="30" t="s">
        <v>276</v>
      </c>
      <c r="C330" s="31">
        <v>3</v>
      </c>
      <c r="D330" s="32">
        <v>0.42857142857142855</v>
      </c>
    </row>
    <row r="331" spans="2:4" x14ac:dyDescent="0.25">
      <c r="B331" s="30" t="s">
        <v>277</v>
      </c>
      <c r="C331" s="31">
        <v>3</v>
      </c>
      <c r="D331" s="32">
        <v>0.42857142857142855</v>
      </c>
    </row>
    <row r="332" spans="2:4" x14ac:dyDescent="0.25">
      <c r="B332" s="30" t="s">
        <v>278</v>
      </c>
      <c r="C332" s="31">
        <v>0</v>
      </c>
      <c r="D332" s="32">
        <v>0</v>
      </c>
    </row>
    <row r="333" spans="2:4" x14ac:dyDescent="0.25">
      <c r="B333" s="30" t="s">
        <v>279</v>
      </c>
      <c r="C333" s="31">
        <v>0</v>
      </c>
      <c r="D333" s="32">
        <v>0</v>
      </c>
    </row>
    <row r="334" spans="2:4" x14ac:dyDescent="0.25">
      <c r="B334" s="77"/>
      <c r="C334" s="74"/>
      <c r="D334" s="75"/>
    </row>
    <row r="336" spans="2:4" ht="31.5" x14ac:dyDescent="0.25">
      <c r="B336" s="76" t="s">
        <v>294</v>
      </c>
      <c r="C336" s="66" t="s">
        <v>99</v>
      </c>
      <c r="D336" s="67" t="s">
        <v>100</v>
      </c>
    </row>
    <row r="337" spans="2:4" x14ac:dyDescent="0.25">
      <c r="B337" s="30" t="s">
        <v>275</v>
      </c>
      <c r="C337" s="31">
        <v>0</v>
      </c>
      <c r="D337" s="32">
        <v>0</v>
      </c>
    </row>
    <row r="338" spans="2:4" x14ac:dyDescent="0.25">
      <c r="B338" s="30" t="s">
        <v>276</v>
      </c>
      <c r="C338" s="31">
        <v>4</v>
      </c>
      <c r="D338" s="32">
        <v>0.5714285714285714</v>
      </c>
    </row>
    <row r="339" spans="2:4" x14ac:dyDescent="0.25">
      <c r="B339" s="30" t="s">
        <v>277</v>
      </c>
      <c r="C339" s="31">
        <v>3</v>
      </c>
      <c r="D339" s="32">
        <v>0.42857142857142855</v>
      </c>
    </row>
    <row r="340" spans="2:4" x14ac:dyDescent="0.25">
      <c r="B340" s="30" t="s">
        <v>278</v>
      </c>
      <c r="C340" s="31">
        <v>0</v>
      </c>
      <c r="D340" s="32">
        <v>0</v>
      </c>
    </row>
    <row r="341" spans="2:4" x14ac:dyDescent="0.25">
      <c r="B341" s="77"/>
      <c r="C341" s="74"/>
      <c r="D341" s="75"/>
    </row>
    <row r="343" spans="2:4" ht="31.5" x14ac:dyDescent="0.25">
      <c r="B343" s="76" t="s">
        <v>295</v>
      </c>
      <c r="C343" s="66" t="s">
        <v>99</v>
      </c>
      <c r="D343" s="67" t="s">
        <v>100</v>
      </c>
    </row>
    <row r="344" spans="2:4" x14ac:dyDescent="0.25">
      <c r="B344" s="30" t="s">
        <v>102</v>
      </c>
      <c r="C344" s="31">
        <v>6</v>
      </c>
      <c r="D344" s="32">
        <v>0.8571428571428571</v>
      </c>
    </row>
    <row r="345" spans="2:4" x14ac:dyDescent="0.25">
      <c r="B345" s="30" t="s">
        <v>103</v>
      </c>
      <c r="C345" s="31">
        <v>1</v>
      </c>
      <c r="D345" s="32">
        <v>0.14285714285714285</v>
      </c>
    </row>
    <row r="346" spans="2:4" ht="30.75" x14ac:dyDescent="0.25">
      <c r="B346" s="30" t="s">
        <v>296</v>
      </c>
      <c r="C346" s="31">
        <v>0</v>
      </c>
      <c r="D346" s="32">
        <v>0</v>
      </c>
    </row>
    <row r="347" spans="2:4" x14ac:dyDescent="0.25">
      <c r="B347" s="77"/>
      <c r="C347" s="74"/>
      <c r="D347" s="75"/>
    </row>
    <row r="349" spans="2:4" ht="31.5" x14ac:dyDescent="0.25">
      <c r="B349" s="76" t="s">
        <v>297</v>
      </c>
      <c r="C349" s="66" t="s">
        <v>99</v>
      </c>
      <c r="D349" s="67" t="s">
        <v>100</v>
      </c>
    </row>
    <row r="350" spans="2:4" x14ac:dyDescent="0.25">
      <c r="B350" s="30" t="s">
        <v>102</v>
      </c>
      <c r="C350" s="31">
        <v>2</v>
      </c>
      <c r="D350" s="32">
        <v>0.2857142857142857</v>
      </c>
    </row>
    <row r="351" spans="2:4" x14ac:dyDescent="0.25">
      <c r="B351" s="30" t="s">
        <v>103</v>
      </c>
      <c r="C351" s="31">
        <v>5</v>
      </c>
      <c r="D351" s="32">
        <v>0.7142857142857143</v>
      </c>
    </row>
    <row r="352" spans="2:4" x14ac:dyDescent="0.25">
      <c r="B352" s="77"/>
      <c r="C352" s="74"/>
      <c r="D352" s="75"/>
    </row>
    <row r="354" spans="2:4" ht="47.25" x14ac:dyDescent="0.25">
      <c r="B354" s="76" t="s">
        <v>298</v>
      </c>
      <c r="C354" s="66" t="s">
        <v>99</v>
      </c>
      <c r="D354" s="67" t="s">
        <v>100</v>
      </c>
    </row>
    <row r="355" spans="2:4" x14ac:dyDescent="0.25">
      <c r="B355" s="30" t="s">
        <v>299</v>
      </c>
      <c r="C355" s="31">
        <v>1</v>
      </c>
      <c r="D355" s="32">
        <v>0.14285714285714285</v>
      </c>
    </row>
    <row r="356" spans="2:4" x14ac:dyDescent="0.25">
      <c r="B356" s="30" t="s">
        <v>300</v>
      </c>
      <c r="C356" s="31">
        <v>0</v>
      </c>
      <c r="D356" s="32">
        <v>0</v>
      </c>
    </row>
    <row r="357" spans="2:4" x14ac:dyDescent="0.25">
      <c r="B357" s="30" t="s">
        <v>301</v>
      </c>
      <c r="C357" s="31">
        <v>1</v>
      </c>
      <c r="D357" s="32">
        <v>0.14285714285714285</v>
      </c>
    </row>
    <row r="358" spans="2:4" x14ac:dyDescent="0.25">
      <c r="B358" s="30" t="s">
        <v>302</v>
      </c>
      <c r="C358" s="31">
        <v>5</v>
      </c>
      <c r="D358" s="32">
        <v>0.7142857142857143</v>
      </c>
    </row>
    <row r="359" spans="2:4" x14ac:dyDescent="0.25">
      <c r="B359" s="77"/>
      <c r="C359" s="74"/>
      <c r="D359" s="75"/>
    </row>
    <row r="361" spans="2:4" ht="31.5" x14ac:dyDescent="0.25">
      <c r="B361" s="109" t="s">
        <v>303</v>
      </c>
      <c r="C361" s="66" t="s">
        <v>99</v>
      </c>
      <c r="D361" s="67" t="s">
        <v>100</v>
      </c>
    </row>
    <row r="362" spans="2:4" x14ac:dyDescent="0.25">
      <c r="B362" s="37" t="s">
        <v>102</v>
      </c>
      <c r="C362" s="31">
        <v>7</v>
      </c>
      <c r="D362" s="32">
        <v>1</v>
      </c>
    </row>
    <row r="363" spans="2:4" x14ac:dyDescent="0.25">
      <c r="B363" s="37" t="s">
        <v>103</v>
      </c>
      <c r="C363" s="31">
        <v>0</v>
      </c>
      <c r="D363" s="32">
        <v>0</v>
      </c>
    </row>
    <row r="364" spans="2:4" x14ac:dyDescent="0.25">
      <c r="B364" s="100"/>
      <c r="C364" s="74"/>
      <c r="D364" s="75"/>
    </row>
    <row r="365" spans="2:4" x14ac:dyDescent="0.25">
      <c r="B365" s="100"/>
      <c r="C365" s="74"/>
      <c r="D365" s="75"/>
    </row>
    <row r="366" spans="2:4" x14ac:dyDescent="0.25">
      <c r="B366" s="27" t="s">
        <v>304</v>
      </c>
    </row>
    <row r="367" spans="2:4" ht="31.5" x14ac:dyDescent="0.25">
      <c r="B367" s="27" t="s">
        <v>107</v>
      </c>
      <c r="C367" s="28" t="s">
        <v>99</v>
      </c>
      <c r="D367" s="28" t="s">
        <v>100</v>
      </c>
    </row>
    <row r="368" spans="2:4" x14ac:dyDescent="0.25">
      <c r="B368" s="30" t="s">
        <v>102</v>
      </c>
      <c r="C368" s="31">
        <v>6</v>
      </c>
      <c r="D368" s="32">
        <v>0.8571428571428571</v>
      </c>
    </row>
    <row r="369" spans="2:4" x14ac:dyDescent="0.25">
      <c r="B369" s="30" t="s">
        <v>103</v>
      </c>
      <c r="C369" s="31">
        <v>1</v>
      </c>
      <c r="D369" s="32">
        <v>0.14285714285714285</v>
      </c>
    </row>
    <row r="372" spans="2:4" ht="24" customHeight="1" x14ac:dyDescent="0.25">
      <c r="B372" s="240" t="s">
        <v>93</v>
      </c>
      <c r="C372" s="241"/>
      <c r="D372" s="242"/>
    </row>
    <row r="373" spans="2:4" x14ac:dyDescent="0.25">
      <c r="D373" s="64"/>
    </row>
    <row r="374" spans="2:4" ht="16.5" x14ac:dyDescent="0.25">
      <c r="B374" s="53" t="s">
        <v>305</v>
      </c>
      <c r="D374" s="64"/>
    </row>
    <row r="375" spans="2:4" x14ac:dyDescent="0.25">
      <c r="D375" s="64"/>
    </row>
    <row r="376" spans="2:4" ht="47.25" x14ac:dyDescent="0.25">
      <c r="B376" s="99" t="s">
        <v>306</v>
      </c>
      <c r="C376" s="97" t="s">
        <v>99</v>
      </c>
      <c r="D376" s="98" t="s">
        <v>100</v>
      </c>
    </row>
    <row r="377" spans="2:4" x14ac:dyDescent="0.25">
      <c r="B377" s="37" t="s">
        <v>102</v>
      </c>
      <c r="C377" s="31">
        <v>6</v>
      </c>
      <c r="D377" s="32">
        <v>0.8571428571428571</v>
      </c>
    </row>
    <row r="378" spans="2:4" x14ac:dyDescent="0.25">
      <c r="B378" s="37" t="s">
        <v>103</v>
      </c>
      <c r="C378" s="31">
        <v>1</v>
      </c>
      <c r="D378" s="32">
        <v>0.14285714285714285</v>
      </c>
    </row>
    <row r="379" spans="2:4" x14ac:dyDescent="0.25">
      <c r="B379" s="100"/>
      <c r="C379" s="74"/>
      <c r="D379" s="75"/>
    </row>
    <row r="380" spans="2:4" ht="15" x14ac:dyDescent="0.25">
      <c r="B380"/>
      <c r="C380"/>
      <c r="D380" s="117"/>
    </row>
    <row r="381" spans="2:4" ht="31.5" x14ac:dyDescent="0.25">
      <c r="B381" s="103" t="s">
        <v>307</v>
      </c>
      <c r="C381" s="97" t="s">
        <v>99</v>
      </c>
      <c r="D381" s="98" t="s">
        <v>100</v>
      </c>
    </row>
    <row r="382" spans="2:4" x14ac:dyDescent="0.25">
      <c r="B382" s="104" t="s">
        <v>102</v>
      </c>
      <c r="C382" s="31">
        <v>6</v>
      </c>
      <c r="D382" s="32">
        <v>0.8571428571428571</v>
      </c>
    </row>
    <row r="383" spans="2:4" x14ac:dyDescent="0.25">
      <c r="B383" s="104" t="s">
        <v>103</v>
      </c>
      <c r="C383" s="31">
        <v>1</v>
      </c>
      <c r="D383" s="32">
        <v>0.14285714285714285</v>
      </c>
    </row>
    <row r="384" spans="2:4" x14ac:dyDescent="0.25">
      <c r="B384" s="105"/>
      <c r="C384" s="74"/>
      <c r="D384" s="75"/>
    </row>
    <row r="385" spans="2:4" x14ac:dyDescent="0.25">
      <c r="B385" s="105"/>
      <c r="C385" s="74"/>
      <c r="D385" s="75"/>
    </row>
    <row r="386" spans="2:4" ht="47.25" x14ac:dyDescent="0.25">
      <c r="B386" s="103" t="s">
        <v>308</v>
      </c>
      <c r="C386" s="97" t="s">
        <v>99</v>
      </c>
      <c r="D386" s="98" t="s">
        <v>100</v>
      </c>
    </row>
    <row r="387" spans="2:4" x14ac:dyDescent="0.25">
      <c r="B387" s="104" t="s">
        <v>102</v>
      </c>
      <c r="C387" s="31">
        <v>7</v>
      </c>
      <c r="D387" s="32">
        <v>1</v>
      </c>
    </row>
    <row r="388" spans="2:4" x14ac:dyDescent="0.25">
      <c r="B388" s="104" t="s">
        <v>103</v>
      </c>
      <c r="C388" s="31">
        <v>0</v>
      </c>
      <c r="D388" s="32">
        <v>0</v>
      </c>
    </row>
    <row r="389" spans="2:4" x14ac:dyDescent="0.25">
      <c r="B389" s="105"/>
      <c r="C389" s="74"/>
      <c r="D389" s="75"/>
    </row>
    <row r="390" spans="2:4" ht="15" x14ac:dyDescent="0.25">
      <c r="B390"/>
      <c r="C390"/>
      <c r="D390" s="117"/>
    </row>
    <row r="391" spans="2:4" ht="47.25" x14ac:dyDescent="0.25">
      <c r="B391" s="103" t="s">
        <v>309</v>
      </c>
      <c r="C391" s="97" t="s">
        <v>99</v>
      </c>
      <c r="D391" s="98" t="s">
        <v>100</v>
      </c>
    </row>
    <row r="392" spans="2:4" x14ac:dyDescent="0.25">
      <c r="B392" s="104" t="s">
        <v>102</v>
      </c>
      <c r="C392" s="31">
        <v>6</v>
      </c>
      <c r="D392" s="32">
        <v>0.8571428571428571</v>
      </c>
    </row>
    <row r="393" spans="2:4" x14ac:dyDescent="0.25">
      <c r="B393" s="104" t="s">
        <v>103</v>
      </c>
      <c r="C393" s="31">
        <v>1</v>
      </c>
      <c r="D393" s="32">
        <v>0.14285714285714285</v>
      </c>
    </row>
    <row r="394" spans="2:4" x14ac:dyDescent="0.25">
      <c r="B394" s="105"/>
      <c r="C394" s="74"/>
      <c r="D394" s="75"/>
    </row>
    <row r="395" spans="2:4" ht="15" x14ac:dyDescent="0.25">
      <c r="B395"/>
      <c r="C395"/>
      <c r="D395" s="117"/>
    </row>
    <row r="396" spans="2:4" ht="47.25" x14ac:dyDescent="0.25">
      <c r="B396" s="103" t="s">
        <v>310</v>
      </c>
      <c r="C396" s="97" t="s">
        <v>99</v>
      </c>
      <c r="D396" s="98" t="s">
        <v>100</v>
      </c>
    </row>
    <row r="397" spans="2:4" x14ac:dyDescent="0.25">
      <c r="B397" s="104" t="s">
        <v>102</v>
      </c>
      <c r="C397" s="31">
        <v>7</v>
      </c>
      <c r="D397" s="32">
        <v>1</v>
      </c>
    </row>
    <row r="398" spans="2:4" x14ac:dyDescent="0.25">
      <c r="B398" s="104" t="s">
        <v>103</v>
      </c>
      <c r="C398" s="31">
        <v>0</v>
      </c>
      <c r="D398" s="32">
        <v>0</v>
      </c>
    </row>
    <row r="399" spans="2:4" x14ac:dyDescent="0.25">
      <c r="B399" s="105"/>
      <c r="C399" s="74"/>
      <c r="D399" s="75"/>
    </row>
    <row r="400" spans="2:4" ht="15" x14ac:dyDescent="0.25">
      <c r="B400"/>
      <c r="C400"/>
      <c r="D400" s="117"/>
    </row>
    <row r="401" spans="2:4" ht="31.5" x14ac:dyDescent="0.25">
      <c r="B401" s="103" t="s">
        <v>311</v>
      </c>
      <c r="C401" s="97" t="s">
        <v>99</v>
      </c>
      <c r="D401" s="98" t="s">
        <v>100</v>
      </c>
    </row>
    <row r="402" spans="2:4" x14ac:dyDescent="0.25">
      <c r="B402" s="36" t="s">
        <v>102</v>
      </c>
      <c r="C402" s="31">
        <v>6</v>
      </c>
      <c r="D402" s="32">
        <v>0.8571428571428571</v>
      </c>
    </row>
    <row r="403" spans="2:4" x14ac:dyDescent="0.25">
      <c r="B403" s="36" t="s">
        <v>245</v>
      </c>
      <c r="C403" s="31">
        <v>0</v>
      </c>
      <c r="D403" s="32">
        <v>0</v>
      </c>
    </row>
    <row r="404" spans="2:4" x14ac:dyDescent="0.25">
      <c r="B404" s="36" t="s">
        <v>249</v>
      </c>
      <c r="C404" s="31">
        <v>1</v>
      </c>
      <c r="D404" s="32">
        <v>0.14285714285714285</v>
      </c>
    </row>
    <row r="405" spans="2:4" x14ac:dyDescent="0.25">
      <c r="B405" s="112"/>
      <c r="C405" s="74"/>
      <c r="D405" s="75"/>
    </row>
    <row r="406" spans="2:4" ht="15" x14ac:dyDescent="0.25">
      <c r="B406"/>
      <c r="C406"/>
      <c r="D406" s="117"/>
    </row>
    <row r="407" spans="2:4" ht="47.25" x14ac:dyDescent="0.25">
      <c r="B407" s="103" t="s">
        <v>312</v>
      </c>
      <c r="C407" s="97" t="s">
        <v>99</v>
      </c>
      <c r="D407" s="98" t="s">
        <v>100</v>
      </c>
    </row>
    <row r="408" spans="2:4" x14ac:dyDescent="0.25">
      <c r="B408" s="36" t="s">
        <v>102</v>
      </c>
      <c r="C408" s="31">
        <v>5</v>
      </c>
      <c r="D408" s="32">
        <v>0.7142857142857143</v>
      </c>
    </row>
    <row r="409" spans="2:4" x14ac:dyDescent="0.25">
      <c r="B409" s="36" t="s">
        <v>103</v>
      </c>
      <c r="C409" s="31">
        <v>2</v>
      </c>
      <c r="D409" s="32">
        <v>0.2857142857142857</v>
      </c>
    </row>
    <row r="410" spans="2:4" x14ac:dyDescent="0.25">
      <c r="B410" s="112"/>
      <c r="C410" s="74"/>
      <c r="D410" s="75"/>
    </row>
    <row r="411" spans="2:4" ht="15" x14ac:dyDescent="0.25">
      <c r="B411"/>
      <c r="C411"/>
      <c r="D411" s="117"/>
    </row>
    <row r="412" spans="2:4" ht="47.25" x14ac:dyDescent="0.25">
      <c r="B412" s="103" t="s">
        <v>313</v>
      </c>
      <c r="C412" s="97" t="s">
        <v>99</v>
      </c>
      <c r="D412" s="98" t="s">
        <v>100</v>
      </c>
    </row>
    <row r="413" spans="2:4" x14ac:dyDescent="0.25">
      <c r="B413" s="36" t="s">
        <v>102</v>
      </c>
      <c r="C413" s="31">
        <v>7</v>
      </c>
      <c r="D413" s="32">
        <v>1</v>
      </c>
    </row>
    <row r="414" spans="2:4" x14ac:dyDescent="0.25">
      <c r="B414" s="36" t="s">
        <v>103</v>
      </c>
      <c r="C414" s="31">
        <v>0</v>
      </c>
      <c r="D414" s="32">
        <v>0</v>
      </c>
    </row>
    <row r="415" spans="2:4" x14ac:dyDescent="0.25">
      <c r="B415"/>
      <c r="C415"/>
      <c r="D415" s="23"/>
    </row>
    <row r="416" spans="2:4" ht="15" x14ac:dyDescent="0.25">
      <c r="B416"/>
      <c r="C416"/>
      <c r="D416" s="117"/>
    </row>
    <row r="417" spans="2:4" ht="47.25" x14ac:dyDescent="0.25">
      <c r="B417" s="76" t="s">
        <v>314</v>
      </c>
      <c r="C417" s="66" t="s">
        <v>99</v>
      </c>
      <c r="D417" s="67" t="s">
        <v>100</v>
      </c>
    </row>
    <row r="418" spans="2:4" x14ac:dyDescent="0.25">
      <c r="B418" s="30" t="s">
        <v>102</v>
      </c>
      <c r="C418" s="31">
        <v>7</v>
      </c>
      <c r="D418" s="32">
        <v>1</v>
      </c>
    </row>
    <row r="419" spans="2:4" x14ac:dyDescent="0.25">
      <c r="B419" s="30" t="s">
        <v>103</v>
      </c>
      <c r="C419" s="31">
        <v>0</v>
      </c>
      <c r="D419" s="32">
        <v>0</v>
      </c>
    </row>
    <row r="420" spans="2:4" x14ac:dyDescent="0.25">
      <c r="B420" s="77"/>
      <c r="C420" s="74"/>
      <c r="D420" s="75"/>
    </row>
    <row r="421" spans="2:4" x14ac:dyDescent="0.25">
      <c r="B421" s="77"/>
      <c r="C421" s="74"/>
      <c r="D421" s="75"/>
    </row>
    <row r="422" spans="2:4" x14ac:dyDescent="0.25">
      <c r="B422" s="27" t="s">
        <v>315</v>
      </c>
      <c r="C422"/>
      <c r="D422" s="117"/>
    </row>
    <row r="423" spans="2:4" ht="31.5" x14ac:dyDescent="0.25">
      <c r="B423" s="27" t="s">
        <v>109</v>
      </c>
      <c r="C423" s="28" t="s">
        <v>99</v>
      </c>
      <c r="D423" s="28" t="s">
        <v>100</v>
      </c>
    </row>
    <row r="424" spans="2:4" x14ac:dyDescent="0.25">
      <c r="B424" s="36" t="s">
        <v>102</v>
      </c>
      <c r="C424" s="31">
        <v>7</v>
      </c>
      <c r="D424" s="32">
        <v>1</v>
      </c>
    </row>
    <row r="425" spans="2:4" x14ac:dyDescent="0.25">
      <c r="B425" s="36" t="s">
        <v>103</v>
      </c>
      <c r="C425" s="31">
        <v>0</v>
      </c>
      <c r="D425" s="32">
        <v>0</v>
      </c>
    </row>
    <row r="426" spans="2:4" x14ac:dyDescent="0.25">
      <c r="B426" s="112"/>
      <c r="C426" s="74"/>
      <c r="D426" s="75"/>
    </row>
    <row r="427" spans="2:4" x14ac:dyDescent="0.25">
      <c r="B427" s="118"/>
      <c r="C427" s="74"/>
      <c r="D427" s="75"/>
    </row>
    <row r="428" spans="2:4" ht="16.5" x14ac:dyDescent="0.25">
      <c r="B428" s="119" t="s">
        <v>316</v>
      </c>
      <c r="C428" s="74"/>
      <c r="D428" s="75"/>
    </row>
    <row r="429" spans="2:4" ht="15" x14ac:dyDescent="0.25">
      <c r="B429"/>
      <c r="C429"/>
      <c r="D429" s="117"/>
    </row>
    <row r="430" spans="2:4" ht="31.5" x14ac:dyDescent="0.25">
      <c r="B430" s="103" t="s">
        <v>317</v>
      </c>
      <c r="C430" s="97" t="s">
        <v>99</v>
      </c>
      <c r="D430" s="98" t="s">
        <v>100</v>
      </c>
    </row>
    <row r="431" spans="2:4" x14ac:dyDescent="0.25">
      <c r="B431" s="36" t="s">
        <v>102</v>
      </c>
      <c r="C431" s="31">
        <v>7</v>
      </c>
      <c r="D431" s="32">
        <v>1</v>
      </c>
    </row>
    <row r="432" spans="2:4" x14ac:dyDescent="0.25">
      <c r="B432" s="36" t="s">
        <v>245</v>
      </c>
      <c r="C432" s="31">
        <v>0</v>
      </c>
      <c r="D432" s="32">
        <v>0</v>
      </c>
    </row>
    <row r="433" spans="2:4" x14ac:dyDescent="0.25">
      <c r="B433" s="36" t="s">
        <v>318</v>
      </c>
      <c r="C433" s="31">
        <v>0</v>
      </c>
      <c r="D433" s="32">
        <v>0</v>
      </c>
    </row>
    <row r="434" spans="2:4" x14ac:dyDescent="0.25">
      <c r="B434" s="112"/>
      <c r="C434" s="74"/>
      <c r="D434" s="75"/>
    </row>
    <row r="435" spans="2:4" ht="15" x14ac:dyDescent="0.25">
      <c r="B435"/>
      <c r="C435"/>
      <c r="D435" s="117"/>
    </row>
    <row r="436" spans="2:4" ht="63" x14ac:dyDescent="0.25">
      <c r="B436" s="103" t="s">
        <v>319</v>
      </c>
      <c r="C436" s="97" t="s">
        <v>99</v>
      </c>
      <c r="D436" s="98" t="s">
        <v>100</v>
      </c>
    </row>
    <row r="437" spans="2:4" x14ac:dyDescent="0.25">
      <c r="B437" s="104" t="s">
        <v>102</v>
      </c>
      <c r="C437" s="31">
        <v>7</v>
      </c>
      <c r="D437" s="32">
        <v>1</v>
      </c>
    </row>
    <row r="438" spans="2:4" x14ac:dyDescent="0.25">
      <c r="B438" s="104" t="s">
        <v>245</v>
      </c>
      <c r="C438" s="31">
        <v>0</v>
      </c>
      <c r="D438" s="32">
        <v>0</v>
      </c>
    </row>
    <row r="439" spans="2:4" ht="30" x14ac:dyDescent="0.25">
      <c r="B439" s="104" t="s">
        <v>320</v>
      </c>
      <c r="C439" s="31">
        <v>0</v>
      </c>
      <c r="D439" s="32">
        <v>0</v>
      </c>
    </row>
    <row r="440" spans="2:4" x14ac:dyDescent="0.25">
      <c r="B440" s="105"/>
      <c r="C440" s="74"/>
      <c r="D440" s="75"/>
    </row>
    <row r="441" spans="2:4" ht="15" x14ac:dyDescent="0.25">
      <c r="B441"/>
      <c r="C441"/>
      <c r="D441" s="117"/>
    </row>
    <row r="442" spans="2:4" ht="47.25" x14ac:dyDescent="0.25">
      <c r="B442" s="103" t="s">
        <v>321</v>
      </c>
      <c r="C442" s="97" t="s">
        <v>99</v>
      </c>
      <c r="D442" s="98" t="s">
        <v>100</v>
      </c>
    </row>
    <row r="443" spans="2:4" x14ac:dyDescent="0.25">
      <c r="B443" s="104" t="s">
        <v>102</v>
      </c>
      <c r="C443" s="31">
        <v>7</v>
      </c>
      <c r="D443" s="32">
        <v>1</v>
      </c>
    </row>
    <row r="444" spans="2:4" x14ac:dyDescent="0.25">
      <c r="B444" s="104" t="s">
        <v>245</v>
      </c>
      <c r="C444" s="31">
        <v>0</v>
      </c>
      <c r="D444" s="32">
        <v>0</v>
      </c>
    </row>
    <row r="445" spans="2:4" ht="30" x14ac:dyDescent="0.25">
      <c r="B445" s="104" t="s">
        <v>322</v>
      </c>
      <c r="C445" s="31">
        <v>0</v>
      </c>
      <c r="D445" s="32">
        <v>0</v>
      </c>
    </row>
    <row r="446" spans="2:4" x14ac:dyDescent="0.25">
      <c r="B446" s="105"/>
      <c r="C446" s="74"/>
      <c r="D446" s="75"/>
    </row>
    <row r="447" spans="2:4" ht="15" x14ac:dyDescent="0.25">
      <c r="B447"/>
      <c r="C447"/>
      <c r="D447" s="117"/>
    </row>
    <row r="448" spans="2:4" ht="47.25" x14ac:dyDescent="0.25">
      <c r="B448" s="113" t="s">
        <v>323</v>
      </c>
      <c r="C448" s="97" t="s">
        <v>99</v>
      </c>
      <c r="D448" s="98" t="s">
        <v>100</v>
      </c>
    </row>
    <row r="449" spans="2:4" x14ac:dyDescent="0.25">
      <c r="B449" s="107" t="s">
        <v>102</v>
      </c>
      <c r="C449" s="31">
        <v>6</v>
      </c>
      <c r="D449" s="32">
        <v>0.8571428571428571</v>
      </c>
    </row>
    <row r="450" spans="2:4" x14ac:dyDescent="0.25">
      <c r="B450" s="104" t="s">
        <v>245</v>
      </c>
      <c r="C450" s="31">
        <v>1</v>
      </c>
      <c r="D450" s="32">
        <v>0.14285714285714285</v>
      </c>
    </row>
    <row r="451" spans="2:4" x14ac:dyDescent="0.25">
      <c r="B451" s="104" t="s">
        <v>324</v>
      </c>
      <c r="C451" s="31">
        <v>0</v>
      </c>
      <c r="D451" s="32">
        <v>0</v>
      </c>
    </row>
    <row r="452" spans="2:4" x14ac:dyDescent="0.25">
      <c r="B452" s="108"/>
      <c r="C452" s="74"/>
      <c r="D452" s="75"/>
    </row>
    <row r="453" spans="2:4" x14ac:dyDescent="0.25">
      <c r="B453" s="108"/>
      <c r="C453" s="74"/>
      <c r="D453" s="75"/>
    </row>
    <row r="454" spans="2:4" x14ac:dyDescent="0.25">
      <c r="B454" s="27" t="s">
        <v>325</v>
      </c>
      <c r="C454"/>
      <c r="D454" s="117"/>
    </row>
    <row r="455" spans="2:4" ht="31.5" x14ac:dyDescent="0.25">
      <c r="B455" s="27" t="s">
        <v>111</v>
      </c>
      <c r="C455" s="28" t="s">
        <v>99</v>
      </c>
      <c r="D455" s="28" t="s">
        <v>100</v>
      </c>
    </row>
    <row r="456" spans="2:4" x14ac:dyDescent="0.25">
      <c r="B456" s="30" t="s">
        <v>102</v>
      </c>
      <c r="C456" s="31">
        <v>7</v>
      </c>
      <c r="D456" s="32">
        <v>1</v>
      </c>
    </row>
    <row r="457" spans="2:4" x14ac:dyDescent="0.25">
      <c r="B457" s="30" t="s">
        <v>103</v>
      </c>
      <c r="C457" s="31">
        <v>0</v>
      </c>
      <c r="D457" s="32">
        <v>0</v>
      </c>
    </row>
    <row r="458" spans="2:4" x14ac:dyDescent="0.25">
      <c r="B458" s="77"/>
      <c r="C458" s="74"/>
      <c r="D458" s="75"/>
    </row>
    <row r="459" spans="2:4" x14ac:dyDescent="0.25">
      <c r="B459" s="77"/>
      <c r="C459" s="74"/>
      <c r="D459" s="75"/>
    </row>
    <row r="460" spans="2:4" ht="16.5" x14ac:dyDescent="0.25">
      <c r="B460" s="111" t="s">
        <v>326</v>
      </c>
      <c r="C460" s="74"/>
      <c r="D460" s="75"/>
    </row>
    <row r="461" spans="2:4" ht="15" x14ac:dyDescent="0.25">
      <c r="B461"/>
      <c r="C461"/>
      <c r="D461" s="117"/>
    </row>
    <row r="462" spans="2:4" ht="31.5" x14ac:dyDescent="0.25">
      <c r="B462" s="113" t="s">
        <v>327</v>
      </c>
      <c r="C462" s="97" t="s">
        <v>99</v>
      </c>
      <c r="D462" s="98" t="s">
        <v>100</v>
      </c>
    </row>
    <row r="463" spans="2:4" x14ac:dyDescent="0.25">
      <c r="B463" s="107" t="s">
        <v>102</v>
      </c>
      <c r="C463" s="31">
        <v>6</v>
      </c>
      <c r="D463" s="32">
        <v>0.8571428571428571</v>
      </c>
    </row>
    <row r="464" spans="2:4" x14ac:dyDescent="0.25">
      <c r="B464" s="107" t="s">
        <v>245</v>
      </c>
      <c r="C464" s="31">
        <v>1</v>
      </c>
      <c r="D464" s="32">
        <v>0.14285714285714285</v>
      </c>
    </row>
    <row r="465" spans="2:4" x14ac:dyDescent="0.25">
      <c r="B465" s="107" t="s">
        <v>328</v>
      </c>
      <c r="C465" s="31">
        <v>0</v>
      </c>
      <c r="D465" s="32">
        <v>0</v>
      </c>
    </row>
    <row r="466" spans="2:4" x14ac:dyDescent="0.25">
      <c r="B466" s="108"/>
      <c r="C466" s="74"/>
      <c r="D466" s="75"/>
    </row>
    <row r="467" spans="2:4" ht="15" x14ac:dyDescent="0.25">
      <c r="B467"/>
      <c r="C467"/>
      <c r="D467" s="117"/>
    </row>
    <row r="468" spans="2:4" ht="31.5" x14ac:dyDescent="0.25">
      <c r="B468" s="113" t="s">
        <v>329</v>
      </c>
      <c r="C468" s="97" t="s">
        <v>99</v>
      </c>
      <c r="D468" s="98" t="s">
        <v>100</v>
      </c>
    </row>
    <row r="469" spans="2:4" x14ac:dyDescent="0.25">
      <c r="B469" s="107" t="s">
        <v>102</v>
      </c>
      <c r="C469" s="31">
        <v>7</v>
      </c>
      <c r="D469" s="32">
        <v>1</v>
      </c>
    </row>
    <row r="470" spans="2:4" x14ac:dyDescent="0.25">
      <c r="B470" s="107" t="s">
        <v>245</v>
      </c>
      <c r="C470" s="31">
        <v>0</v>
      </c>
      <c r="D470" s="32">
        <v>0</v>
      </c>
    </row>
    <row r="471" spans="2:4" ht="30" x14ac:dyDescent="0.25">
      <c r="B471" s="107" t="s">
        <v>330</v>
      </c>
      <c r="C471" s="31">
        <v>0</v>
      </c>
      <c r="D471" s="32">
        <v>0</v>
      </c>
    </row>
    <row r="472" spans="2:4" x14ac:dyDescent="0.25">
      <c r="B472" s="108"/>
      <c r="C472" s="74"/>
      <c r="D472" s="75"/>
    </row>
    <row r="473" spans="2:4" ht="15" x14ac:dyDescent="0.25">
      <c r="B473"/>
      <c r="C473"/>
      <c r="D473" s="117"/>
    </row>
    <row r="474" spans="2:4" ht="31.5" x14ac:dyDescent="0.25">
      <c r="B474" s="113" t="s">
        <v>331</v>
      </c>
      <c r="C474" s="97" t="s">
        <v>99</v>
      </c>
      <c r="D474" s="98" t="s">
        <v>100</v>
      </c>
    </row>
    <row r="475" spans="2:4" x14ac:dyDescent="0.25">
      <c r="B475" s="107" t="s">
        <v>102</v>
      </c>
      <c r="C475" s="31">
        <v>5</v>
      </c>
      <c r="D475" s="32">
        <v>0.7142857142857143</v>
      </c>
    </row>
    <row r="476" spans="2:4" x14ac:dyDescent="0.25">
      <c r="B476" s="107" t="s">
        <v>245</v>
      </c>
      <c r="C476" s="31">
        <v>1</v>
      </c>
      <c r="D476" s="32">
        <v>0.14285714285714285</v>
      </c>
    </row>
    <row r="477" spans="2:4" ht="30" x14ac:dyDescent="0.25">
      <c r="B477" s="107" t="s">
        <v>332</v>
      </c>
      <c r="C477" s="31">
        <v>1</v>
      </c>
      <c r="D477" s="32">
        <v>0.14285714285714285</v>
      </c>
    </row>
    <row r="478" spans="2:4" x14ac:dyDescent="0.25">
      <c r="B478" s="108"/>
      <c r="C478" s="74"/>
      <c r="D478" s="75"/>
    </row>
    <row r="479" spans="2:4" ht="15" x14ac:dyDescent="0.25">
      <c r="B479"/>
      <c r="C479"/>
      <c r="D479" s="117"/>
    </row>
    <row r="480" spans="2:4" ht="31.5" x14ac:dyDescent="0.25">
      <c r="B480" s="103" t="s">
        <v>333</v>
      </c>
      <c r="C480" s="97" t="s">
        <v>99</v>
      </c>
      <c r="D480" s="98" t="s">
        <v>100</v>
      </c>
    </row>
    <row r="481" spans="2:4" x14ac:dyDescent="0.25">
      <c r="B481" s="104" t="s">
        <v>102</v>
      </c>
      <c r="C481" s="31">
        <v>6</v>
      </c>
      <c r="D481" s="32">
        <v>0.8571428571428571</v>
      </c>
    </row>
    <row r="482" spans="2:4" x14ac:dyDescent="0.25">
      <c r="B482" s="107" t="s">
        <v>245</v>
      </c>
      <c r="C482" s="31">
        <v>1</v>
      </c>
      <c r="D482" s="32">
        <v>0.14285714285714285</v>
      </c>
    </row>
    <row r="483" spans="2:4" ht="45" x14ac:dyDescent="0.25">
      <c r="B483" s="107" t="s">
        <v>334</v>
      </c>
      <c r="C483" s="31">
        <v>0</v>
      </c>
      <c r="D483" s="32">
        <v>0</v>
      </c>
    </row>
    <row r="484" spans="2:4" x14ac:dyDescent="0.25">
      <c r="B484" s="105"/>
      <c r="C484" s="74"/>
      <c r="D484" s="75"/>
    </row>
    <row r="485" spans="2:4" ht="15" x14ac:dyDescent="0.25">
      <c r="B485"/>
      <c r="C485"/>
      <c r="D485" s="117"/>
    </row>
    <row r="486" spans="2:4" ht="47.25" x14ac:dyDescent="0.25">
      <c r="B486" s="113" t="s">
        <v>335</v>
      </c>
      <c r="C486" s="97" t="s">
        <v>99</v>
      </c>
      <c r="D486" s="98" t="s">
        <v>100</v>
      </c>
    </row>
    <row r="487" spans="2:4" x14ac:dyDescent="0.25">
      <c r="B487" s="107" t="s">
        <v>102</v>
      </c>
      <c r="C487" s="31">
        <v>4</v>
      </c>
      <c r="D487" s="32">
        <v>0.5714285714285714</v>
      </c>
    </row>
    <row r="488" spans="2:4" x14ac:dyDescent="0.25">
      <c r="B488" s="107" t="s">
        <v>245</v>
      </c>
      <c r="C488" s="31">
        <v>3</v>
      </c>
      <c r="D488" s="32">
        <v>0.42857142857142855</v>
      </c>
    </row>
    <row r="489" spans="2:4" x14ac:dyDescent="0.25">
      <c r="B489" s="107" t="s">
        <v>328</v>
      </c>
      <c r="C489" s="31">
        <v>0</v>
      </c>
      <c r="D489" s="32">
        <v>0</v>
      </c>
    </row>
    <row r="490" spans="2:4" x14ac:dyDescent="0.25">
      <c r="B490" s="108"/>
      <c r="C490" s="74"/>
      <c r="D490" s="75"/>
    </row>
    <row r="491" spans="2:4" x14ac:dyDescent="0.25">
      <c r="B491" s="108"/>
      <c r="C491" s="74"/>
      <c r="D491" s="75"/>
    </row>
    <row r="492" spans="2:4" x14ac:dyDescent="0.25">
      <c r="B492" s="27" t="s">
        <v>336</v>
      </c>
      <c r="C492"/>
      <c r="D492" s="117"/>
    </row>
    <row r="493" spans="2:4" ht="31.5" x14ac:dyDescent="0.25">
      <c r="B493" s="27" t="s">
        <v>113</v>
      </c>
      <c r="C493" s="28" t="s">
        <v>99</v>
      </c>
      <c r="D493" s="28" t="s">
        <v>100</v>
      </c>
    </row>
    <row r="494" spans="2:4" x14ac:dyDescent="0.25">
      <c r="B494" s="30" t="s">
        <v>102</v>
      </c>
      <c r="C494" s="31">
        <v>5</v>
      </c>
      <c r="D494" s="32">
        <v>0.7142857142857143</v>
      </c>
    </row>
    <row r="495" spans="2:4" x14ac:dyDescent="0.25">
      <c r="B495" s="30" t="s">
        <v>103</v>
      </c>
      <c r="C495" s="31">
        <v>2</v>
      </c>
      <c r="D495" s="32">
        <v>0.2857142857142857</v>
      </c>
    </row>
    <row r="498" spans="2:4" ht="24.75" customHeight="1" x14ac:dyDescent="0.25">
      <c r="B498" s="240" t="s">
        <v>337</v>
      </c>
      <c r="C498" s="241"/>
      <c r="D498" s="242"/>
    </row>
    <row r="500" spans="2:4" ht="16.5" x14ac:dyDescent="0.25">
      <c r="B500" s="53" t="s">
        <v>338</v>
      </c>
    </row>
    <row r="502" spans="2:4" ht="47.25" x14ac:dyDescent="0.25">
      <c r="B502" s="113" t="s">
        <v>339</v>
      </c>
      <c r="C502" s="97" t="s">
        <v>99</v>
      </c>
      <c r="D502" s="98" t="s">
        <v>100</v>
      </c>
    </row>
    <row r="503" spans="2:4" x14ac:dyDescent="0.25">
      <c r="B503" s="107" t="s">
        <v>102</v>
      </c>
      <c r="C503" s="31">
        <v>6</v>
      </c>
      <c r="D503" s="32">
        <v>0.8571428571428571</v>
      </c>
    </row>
    <row r="504" spans="2:4" x14ac:dyDescent="0.25">
      <c r="B504" s="107" t="s">
        <v>103</v>
      </c>
      <c r="C504" s="31">
        <v>1</v>
      </c>
      <c r="D504" s="32">
        <v>0.14285714285714285</v>
      </c>
    </row>
    <row r="505" spans="2:4" x14ac:dyDescent="0.25">
      <c r="B505" s="108"/>
      <c r="C505" s="74"/>
      <c r="D505" s="75"/>
    </row>
    <row r="507" spans="2:4" ht="31.5" x14ac:dyDescent="0.25">
      <c r="B507" s="103" t="s">
        <v>340</v>
      </c>
      <c r="C507" s="97" t="s">
        <v>99</v>
      </c>
      <c r="D507" s="98" t="s">
        <v>100</v>
      </c>
    </row>
    <row r="508" spans="2:4" x14ac:dyDescent="0.25">
      <c r="B508" s="104" t="s">
        <v>102</v>
      </c>
      <c r="C508" s="31">
        <v>6</v>
      </c>
      <c r="D508" s="32">
        <v>0.8571428571428571</v>
      </c>
    </row>
    <row r="509" spans="2:4" x14ac:dyDescent="0.25">
      <c r="B509" s="104" t="s">
        <v>103</v>
      </c>
      <c r="C509" s="31">
        <v>1</v>
      </c>
      <c r="D509" s="32">
        <v>0.14285714285714285</v>
      </c>
    </row>
    <row r="510" spans="2:4" x14ac:dyDescent="0.25">
      <c r="B510" s="105"/>
      <c r="C510" s="74"/>
      <c r="D510" s="75"/>
    </row>
    <row r="511" spans="2:4" x14ac:dyDescent="0.25">
      <c r="B511" s="105"/>
      <c r="C511" s="74"/>
      <c r="D511" s="75"/>
    </row>
    <row r="512" spans="2:4" ht="47.25" x14ac:dyDescent="0.25">
      <c r="B512" s="103" t="s">
        <v>341</v>
      </c>
      <c r="C512" s="97" t="s">
        <v>99</v>
      </c>
      <c r="D512" s="98" t="s">
        <v>100</v>
      </c>
    </row>
    <row r="513" spans="2:4" x14ac:dyDescent="0.25">
      <c r="B513" s="104" t="s">
        <v>102</v>
      </c>
      <c r="C513" s="31">
        <v>7</v>
      </c>
      <c r="D513" s="32">
        <v>1</v>
      </c>
    </row>
    <row r="514" spans="2:4" x14ac:dyDescent="0.25">
      <c r="B514" s="104" t="s">
        <v>103</v>
      </c>
      <c r="C514" s="31">
        <v>0</v>
      </c>
      <c r="D514" s="32">
        <v>0</v>
      </c>
    </row>
    <row r="515" spans="2:4" x14ac:dyDescent="0.25">
      <c r="B515" s="105"/>
      <c r="C515" s="74"/>
      <c r="D515" s="75"/>
    </row>
    <row r="517" spans="2:4" ht="31.5" x14ac:dyDescent="0.25">
      <c r="B517" s="113" t="s">
        <v>342</v>
      </c>
      <c r="C517" s="97" t="s">
        <v>99</v>
      </c>
      <c r="D517" s="98" t="s">
        <v>100</v>
      </c>
    </row>
    <row r="518" spans="2:4" x14ac:dyDescent="0.25">
      <c r="B518" s="107" t="s">
        <v>102</v>
      </c>
      <c r="C518" s="31">
        <v>7</v>
      </c>
      <c r="D518" s="32">
        <v>1</v>
      </c>
    </row>
    <row r="519" spans="2:4" x14ac:dyDescent="0.25">
      <c r="B519" s="107" t="s">
        <v>103</v>
      </c>
      <c r="C519" s="31">
        <v>0</v>
      </c>
      <c r="D519" s="32">
        <v>0</v>
      </c>
    </row>
    <row r="520" spans="2:4" x14ac:dyDescent="0.25">
      <c r="B520" s="108"/>
      <c r="C520" s="74"/>
      <c r="D520" s="75"/>
    </row>
    <row r="522" spans="2:4" ht="47.25" x14ac:dyDescent="0.25">
      <c r="B522" s="103" t="s">
        <v>343</v>
      </c>
      <c r="C522" s="97" t="s">
        <v>99</v>
      </c>
      <c r="D522" s="98" t="s">
        <v>100</v>
      </c>
    </row>
    <row r="523" spans="2:4" x14ac:dyDescent="0.25">
      <c r="B523" s="104" t="s">
        <v>102</v>
      </c>
      <c r="C523" s="31">
        <v>7</v>
      </c>
      <c r="D523" s="32">
        <v>1</v>
      </c>
    </row>
    <row r="524" spans="2:4" x14ac:dyDescent="0.25">
      <c r="B524" s="104" t="s">
        <v>103</v>
      </c>
      <c r="C524" s="31">
        <v>0</v>
      </c>
      <c r="D524" s="32">
        <v>0</v>
      </c>
    </row>
    <row r="525" spans="2:4" x14ac:dyDescent="0.25">
      <c r="B525" s="105"/>
      <c r="C525" s="74"/>
      <c r="D525" s="75"/>
    </row>
    <row r="527" spans="2:4" ht="47.25" x14ac:dyDescent="0.25">
      <c r="B527" s="103" t="s">
        <v>344</v>
      </c>
      <c r="C527" s="97" t="s">
        <v>99</v>
      </c>
      <c r="D527" s="98" t="s">
        <v>100</v>
      </c>
    </row>
    <row r="528" spans="2:4" x14ac:dyDescent="0.25">
      <c r="B528" s="104" t="s">
        <v>102</v>
      </c>
      <c r="C528" s="31">
        <v>7</v>
      </c>
      <c r="D528" s="32">
        <v>1</v>
      </c>
    </row>
    <row r="529" spans="2:4" x14ac:dyDescent="0.25">
      <c r="B529" s="104" t="s">
        <v>103</v>
      </c>
      <c r="C529" s="31">
        <v>0</v>
      </c>
      <c r="D529" s="32">
        <v>0</v>
      </c>
    </row>
    <row r="530" spans="2:4" x14ac:dyDescent="0.25">
      <c r="B530" s="105"/>
      <c r="C530" s="74"/>
      <c r="D530" s="75"/>
    </row>
    <row r="532" spans="2:4" ht="47.25" x14ac:dyDescent="0.25">
      <c r="B532" s="103" t="s">
        <v>345</v>
      </c>
      <c r="C532" s="97" t="s">
        <v>99</v>
      </c>
      <c r="D532" s="98" t="s">
        <v>100</v>
      </c>
    </row>
    <row r="533" spans="2:4" x14ac:dyDescent="0.25">
      <c r="B533" s="104" t="s">
        <v>102</v>
      </c>
      <c r="C533" s="31">
        <v>7</v>
      </c>
      <c r="D533" s="32">
        <v>1</v>
      </c>
    </row>
    <row r="534" spans="2:4" x14ac:dyDescent="0.25">
      <c r="B534" s="104" t="s">
        <v>103</v>
      </c>
      <c r="C534" s="31">
        <v>0</v>
      </c>
      <c r="D534" s="32">
        <v>0</v>
      </c>
    </row>
    <row r="535" spans="2:4" x14ac:dyDescent="0.25">
      <c r="B535" s="105"/>
      <c r="C535" s="74"/>
      <c r="D535" s="75"/>
    </row>
    <row r="537" spans="2:4" ht="31.5" x14ac:dyDescent="0.25">
      <c r="B537" s="120" t="s">
        <v>346</v>
      </c>
      <c r="C537" s="66" t="s">
        <v>99</v>
      </c>
      <c r="D537" s="66" t="s">
        <v>100</v>
      </c>
    </row>
    <row r="538" spans="2:4" x14ac:dyDescent="0.25">
      <c r="B538" s="104" t="s">
        <v>102</v>
      </c>
      <c r="C538" s="31">
        <v>5</v>
      </c>
      <c r="D538" s="32">
        <v>0.7142857142857143</v>
      </c>
    </row>
    <row r="539" spans="2:4" x14ac:dyDescent="0.25">
      <c r="B539" s="104" t="s">
        <v>103</v>
      </c>
      <c r="C539" s="31">
        <v>2</v>
      </c>
      <c r="D539" s="32">
        <v>0.2857142857142857</v>
      </c>
    </row>
    <row r="540" spans="2:4" x14ac:dyDescent="0.25">
      <c r="B540" s="69"/>
      <c r="C540" s="74"/>
      <c r="D540" s="75"/>
    </row>
    <row r="542" spans="2:4" x14ac:dyDescent="0.25">
      <c r="B542" s="103" t="s">
        <v>347</v>
      </c>
      <c r="C542" s="97" t="s">
        <v>99</v>
      </c>
      <c r="D542" s="98" t="s">
        <v>100</v>
      </c>
    </row>
    <row r="543" spans="2:4" x14ac:dyDescent="0.25">
      <c r="B543" s="104" t="s">
        <v>102</v>
      </c>
      <c r="C543" s="39">
        <v>2</v>
      </c>
      <c r="D543" s="32">
        <v>0.2857142857142857</v>
      </c>
    </row>
    <row r="544" spans="2:4" x14ac:dyDescent="0.25">
      <c r="B544" s="104" t="s">
        <v>348</v>
      </c>
      <c r="C544" s="39">
        <v>0</v>
      </c>
      <c r="D544" s="32">
        <v>0</v>
      </c>
    </row>
    <row r="545" spans="2:4" x14ac:dyDescent="0.25">
      <c r="B545" s="104" t="s">
        <v>349</v>
      </c>
      <c r="C545" s="39">
        <v>5</v>
      </c>
      <c r="D545" s="32">
        <v>0.7142857142857143</v>
      </c>
    </row>
    <row r="546" spans="2:4" x14ac:dyDescent="0.25">
      <c r="B546" s="105"/>
      <c r="C546" s="78"/>
      <c r="D546" s="75"/>
    </row>
    <row r="547" spans="2:4" x14ac:dyDescent="0.25">
      <c r="B547" s="105"/>
      <c r="C547" s="78"/>
      <c r="D547" s="75"/>
    </row>
    <row r="548" spans="2:4" ht="47.25" x14ac:dyDescent="0.25">
      <c r="B548" s="103" t="s">
        <v>350</v>
      </c>
      <c r="C548" s="97" t="s">
        <v>99</v>
      </c>
      <c r="D548" s="98" t="s">
        <v>100</v>
      </c>
    </row>
    <row r="549" spans="2:4" x14ac:dyDescent="0.25">
      <c r="B549" s="104" t="s">
        <v>102</v>
      </c>
      <c r="C549" s="31">
        <v>7</v>
      </c>
      <c r="D549" s="32">
        <v>1</v>
      </c>
    </row>
    <row r="550" spans="2:4" x14ac:dyDescent="0.25">
      <c r="B550" s="104" t="s">
        <v>103</v>
      </c>
      <c r="C550" s="31">
        <v>0</v>
      </c>
      <c r="D550" s="32">
        <v>0</v>
      </c>
    </row>
    <row r="551" spans="2:4" x14ac:dyDescent="0.25">
      <c r="B551" s="105"/>
      <c r="C551" s="78"/>
      <c r="D551" s="75"/>
    </row>
    <row r="552" spans="2:4" x14ac:dyDescent="0.25">
      <c r="B552" s="105"/>
      <c r="C552" s="78"/>
      <c r="D552" s="75"/>
    </row>
    <row r="553" spans="2:4" x14ac:dyDescent="0.25">
      <c r="B553" s="27" t="s">
        <v>351</v>
      </c>
    </row>
    <row r="554" spans="2:4" ht="31.5" x14ac:dyDescent="0.25">
      <c r="B554" s="27" t="s">
        <v>352</v>
      </c>
      <c r="C554" s="28" t="s">
        <v>99</v>
      </c>
      <c r="D554" s="28" t="s">
        <v>100</v>
      </c>
    </row>
    <row r="555" spans="2:4" x14ac:dyDescent="0.25">
      <c r="B555" s="36" t="s">
        <v>102</v>
      </c>
      <c r="C555" s="31">
        <v>7</v>
      </c>
      <c r="D555" s="32">
        <v>1</v>
      </c>
    </row>
    <row r="556" spans="2:4" x14ac:dyDescent="0.25">
      <c r="B556" s="36" t="s">
        <v>103</v>
      </c>
      <c r="C556" s="31">
        <v>0</v>
      </c>
      <c r="D556" s="32">
        <v>0</v>
      </c>
    </row>
    <row r="557" spans="2:4" x14ac:dyDescent="0.25">
      <c r="B557" s="118"/>
      <c r="C557" s="74"/>
      <c r="D557" s="75"/>
    </row>
    <row r="558" spans="2:4" x14ac:dyDescent="0.25">
      <c r="B558" s="118"/>
      <c r="C558" s="74"/>
      <c r="D558" s="75"/>
    </row>
    <row r="559" spans="2:4" ht="16.5" x14ac:dyDescent="0.25">
      <c r="B559" s="53" t="s">
        <v>353</v>
      </c>
      <c r="C559"/>
      <c r="D559"/>
    </row>
    <row r="560" spans="2:4" ht="15" x14ac:dyDescent="0.25">
      <c r="B560"/>
      <c r="C560"/>
      <c r="D560"/>
    </row>
    <row r="561" spans="2:4" ht="31.5" x14ac:dyDescent="0.25">
      <c r="B561" s="99" t="s">
        <v>354</v>
      </c>
      <c r="C561" s="97" t="s">
        <v>99</v>
      </c>
      <c r="D561" s="98" t="s">
        <v>100</v>
      </c>
    </row>
    <row r="562" spans="2:4" x14ac:dyDescent="0.25">
      <c r="B562" s="37" t="s">
        <v>102</v>
      </c>
      <c r="C562" s="31">
        <v>7</v>
      </c>
      <c r="D562" s="32">
        <v>1</v>
      </c>
    </row>
    <row r="563" spans="2:4" x14ac:dyDescent="0.25">
      <c r="B563" s="37" t="s">
        <v>245</v>
      </c>
      <c r="C563" s="31">
        <v>0</v>
      </c>
      <c r="D563" s="32">
        <v>0</v>
      </c>
    </row>
    <row r="564" spans="2:4" x14ac:dyDescent="0.25">
      <c r="B564" s="37" t="s">
        <v>355</v>
      </c>
      <c r="C564" s="31">
        <v>0</v>
      </c>
      <c r="D564" s="32">
        <v>0</v>
      </c>
    </row>
    <row r="565" spans="2:4" x14ac:dyDescent="0.25">
      <c r="B565" s="100"/>
      <c r="C565" s="74"/>
      <c r="D565" s="75"/>
    </row>
    <row r="567" spans="2:4" ht="31.5" x14ac:dyDescent="0.25">
      <c r="B567" s="99" t="s">
        <v>356</v>
      </c>
      <c r="C567" s="97" t="s">
        <v>99</v>
      </c>
      <c r="D567" s="98" t="s">
        <v>100</v>
      </c>
    </row>
    <row r="568" spans="2:4" x14ac:dyDescent="0.25">
      <c r="B568" s="37" t="s">
        <v>102</v>
      </c>
      <c r="C568" s="31">
        <v>7</v>
      </c>
      <c r="D568" s="32">
        <v>1</v>
      </c>
    </row>
    <row r="569" spans="2:4" x14ac:dyDescent="0.25">
      <c r="B569" s="37" t="s">
        <v>245</v>
      </c>
      <c r="C569" s="31">
        <v>0</v>
      </c>
      <c r="D569" s="32">
        <v>0</v>
      </c>
    </row>
    <row r="570" spans="2:4" ht="30.75" x14ac:dyDescent="0.25">
      <c r="B570" s="37" t="s">
        <v>357</v>
      </c>
      <c r="C570" s="31">
        <v>0</v>
      </c>
      <c r="D570" s="32">
        <v>0</v>
      </c>
    </row>
    <row r="571" spans="2:4" x14ac:dyDescent="0.25">
      <c r="B571" s="100"/>
      <c r="C571" s="74"/>
      <c r="D571" s="75"/>
    </row>
    <row r="572" spans="2:4" x14ac:dyDescent="0.25">
      <c r="B572" s="100"/>
      <c r="C572" s="74"/>
      <c r="D572" s="75"/>
    </row>
    <row r="573" spans="2:4" x14ac:dyDescent="0.25">
      <c r="B573" s="27" t="s">
        <v>358</v>
      </c>
    </row>
    <row r="574" spans="2:4" ht="31.5" x14ac:dyDescent="0.25">
      <c r="B574" s="27" t="s">
        <v>117</v>
      </c>
      <c r="C574" s="28" t="s">
        <v>99</v>
      </c>
      <c r="D574" s="28" t="s">
        <v>100</v>
      </c>
    </row>
    <row r="575" spans="2:4" x14ac:dyDescent="0.25">
      <c r="B575" s="37" t="s">
        <v>102</v>
      </c>
      <c r="C575" s="31">
        <v>7</v>
      </c>
      <c r="D575" s="32">
        <v>1</v>
      </c>
    </row>
    <row r="576" spans="2:4" x14ac:dyDescent="0.25">
      <c r="B576" s="37" t="s">
        <v>103</v>
      </c>
      <c r="C576" s="31">
        <v>0</v>
      </c>
      <c r="D576" s="32">
        <v>0</v>
      </c>
    </row>
    <row r="577" spans="2:4" x14ac:dyDescent="0.25">
      <c r="B577" s="121"/>
      <c r="C577" s="74"/>
      <c r="D577" s="75"/>
    </row>
    <row r="578" spans="2:4" x14ac:dyDescent="0.25">
      <c r="B578" s="121"/>
      <c r="C578" s="74"/>
      <c r="D578" s="75"/>
    </row>
    <row r="579" spans="2:4" ht="16.5" x14ac:dyDescent="0.25">
      <c r="B579" s="122" t="s">
        <v>359</v>
      </c>
      <c r="C579" s="74"/>
      <c r="D579" s="75"/>
    </row>
    <row r="581" spans="2:4" ht="31.5" x14ac:dyDescent="0.25">
      <c r="B581" s="99" t="s">
        <v>360</v>
      </c>
      <c r="C581" s="97" t="s">
        <v>99</v>
      </c>
      <c r="D581" s="98" t="s">
        <v>100</v>
      </c>
    </row>
    <row r="582" spans="2:4" x14ac:dyDescent="0.25">
      <c r="B582" s="37" t="s">
        <v>102</v>
      </c>
      <c r="C582" s="31">
        <v>7</v>
      </c>
      <c r="D582" s="32">
        <v>1</v>
      </c>
    </row>
    <row r="583" spans="2:4" x14ac:dyDescent="0.25">
      <c r="B583" s="37" t="s">
        <v>245</v>
      </c>
      <c r="C583" s="31">
        <v>0</v>
      </c>
      <c r="D583" s="32">
        <v>0</v>
      </c>
    </row>
    <row r="584" spans="2:4" x14ac:dyDescent="0.25">
      <c r="B584" s="37" t="s">
        <v>361</v>
      </c>
      <c r="C584" s="31">
        <v>0</v>
      </c>
      <c r="D584" s="32">
        <v>0</v>
      </c>
    </row>
    <row r="585" spans="2:4" x14ac:dyDescent="0.25">
      <c r="B585" s="100"/>
      <c r="C585" s="74"/>
      <c r="D585" s="75"/>
    </row>
    <row r="587" spans="2:4" ht="31.5" x14ac:dyDescent="0.25">
      <c r="B587" s="99" t="s">
        <v>362</v>
      </c>
      <c r="C587" s="97" t="s">
        <v>99</v>
      </c>
      <c r="D587" s="98" t="s">
        <v>100</v>
      </c>
    </row>
    <row r="588" spans="2:4" x14ac:dyDescent="0.25">
      <c r="B588" s="37" t="s">
        <v>102</v>
      </c>
      <c r="C588" s="31">
        <v>7</v>
      </c>
      <c r="D588" s="32">
        <v>1</v>
      </c>
    </row>
    <row r="589" spans="2:4" x14ac:dyDescent="0.25">
      <c r="B589" s="37" t="s">
        <v>348</v>
      </c>
      <c r="C589" s="31">
        <v>0</v>
      </c>
      <c r="D589" s="32">
        <v>0</v>
      </c>
    </row>
    <row r="590" spans="2:4" x14ac:dyDescent="0.25">
      <c r="B590" s="37" t="s">
        <v>363</v>
      </c>
      <c r="C590" s="31">
        <v>0</v>
      </c>
      <c r="D590" s="32">
        <v>0</v>
      </c>
    </row>
    <row r="591" spans="2:4" x14ac:dyDescent="0.25">
      <c r="B591" s="100"/>
      <c r="C591" s="74"/>
      <c r="D591" s="75"/>
    </row>
    <row r="593" spans="2:4" ht="31.5" x14ac:dyDescent="0.25">
      <c r="B593" s="99" t="s">
        <v>364</v>
      </c>
      <c r="C593" s="97" t="s">
        <v>99</v>
      </c>
      <c r="D593" s="98" t="s">
        <v>100</v>
      </c>
    </row>
    <row r="594" spans="2:4" x14ac:dyDescent="0.25">
      <c r="B594" s="37" t="s">
        <v>102</v>
      </c>
      <c r="C594" s="31">
        <v>7</v>
      </c>
      <c r="D594" s="32">
        <v>1</v>
      </c>
    </row>
    <row r="595" spans="2:4" x14ac:dyDescent="0.25">
      <c r="B595" s="37" t="s">
        <v>348</v>
      </c>
      <c r="C595" s="31">
        <v>0</v>
      </c>
      <c r="D595" s="32">
        <v>0</v>
      </c>
    </row>
    <row r="596" spans="2:4" ht="30.75" x14ac:dyDescent="0.25">
      <c r="B596" s="37" t="s">
        <v>365</v>
      </c>
      <c r="C596" s="31">
        <v>0</v>
      </c>
      <c r="D596" s="32">
        <v>0</v>
      </c>
    </row>
    <row r="597" spans="2:4" x14ac:dyDescent="0.25">
      <c r="B597" s="100"/>
      <c r="C597" s="74"/>
      <c r="D597" s="75"/>
    </row>
    <row r="598" spans="2:4" x14ac:dyDescent="0.25">
      <c r="B598" s="100"/>
      <c r="C598" s="74"/>
      <c r="D598" s="75"/>
    </row>
    <row r="599" spans="2:4" x14ac:dyDescent="0.25">
      <c r="B599" s="27" t="s">
        <v>366</v>
      </c>
      <c r="D599" s="64"/>
    </row>
    <row r="600" spans="2:4" ht="31.5" x14ac:dyDescent="0.25">
      <c r="B600" s="27" t="s">
        <v>119</v>
      </c>
      <c r="C600" s="28" t="s">
        <v>99</v>
      </c>
      <c r="D600" s="28" t="s">
        <v>100</v>
      </c>
    </row>
    <row r="601" spans="2:4" x14ac:dyDescent="0.25">
      <c r="B601" s="37" t="s">
        <v>102</v>
      </c>
      <c r="C601" s="31">
        <v>7</v>
      </c>
      <c r="D601" s="32">
        <v>1</v>
      </c>
    </row>
    <row r="602" spans="2:4" x14ac:dyDescent="0.25">
      <c r="B602" s="37" t="s">
        <v>103</v>
      </c>
      <c r="C602" s="31">
        <v>0</v>
      </c>
      <c r="D602" s="32">
        <v>0</v>
      </c>
    </row>
    <row r="605" spans="2:4" ht="19.5" x14ac:dyDescent="0.25">
      <c r="B605" s="240" t="s">
        <v>95</v>
      </c>
      <c r="C605" s="241"/>
      <c r="D605" s="242"/>
    </row>
    <row r="606" spans="2:4" x14ac:dyDescent="0.25">
      <c r="D606" s="64"/>
    </row>
    <row r="607" spans="2:4" ht="16.5" x14ac:dyDescent="0.25">
      <c r="B607" s="53" t="s">
        <v>367</v>
      </c>
      <c r="D607" s="64"/>
    </row>
    <row r="608" spans="2:4" x14ac:dyDescent="0.25">
      <c r="D608" s="64"/>
    </row>
    <row r="609" spans="2:4" ht="31.5" x14ac:dyDescent="0.25">
      <c r="B609" s="103" t="s">
        <v>368</v>
      </c>
      <c r="C609" s="97" t="s">
        <v>99</v>
      </c>
      <c r="D609" s="98" t="s">
        <v>100</v>
      </c>
    </row>
    <row r="610" spans="2:4" x14ac:dyDescent="0.25">
      <c r="B610" s="36" t="s">
        <v>102</v>
      </c>
      <c r="C610" s="31">
        <v>6</v>
      </c>
      <c r="D610" s="32">
        <v>0.8571428571428571</v>
      </c>
    </row>
    <row r="611" spans="2:4" x14ac:dyDescent="0.25">
      <c r="B611" s="36" t="s">
        <v>245</v>
      </c>
      <c r="C611" s="31">
        <v>0</v>
      </c>
      <c r="D611" s="32">
        <v>0</v>
      </c>
    </row>
    <row r="612" spans="2:4" x14ac:dyDescent="0.25">
      <c r="B612" s="36" t="s">
        <v>369</v>
      </c>
      <c r="C612" s="31">
        <v>1</v>
      </c>
      <c r="D612" s="32">
        <v>0.14285714285714285</v>
      </c>
    </row>
    <row r="613" spans="2:4" x14ac:dyDescent="0.25">
      <c r="B613" s="112"/>
      <c r="C613" s="74"/>
      <c r="D613" s="75"/>
    </row>
    <row r="614" spans="2:4" x14ac:dyDescent="0.25">
      <c r="D614" s="64"/>
    </row>
    <row r="615" spans="2:4" ht="47.25" x14ac:dyDescent="0.25">
      <c r="B615" s="103" t="s">
        <v>370</v>
      </c>
      <c r="C615" s="97" t="s">
        <v>99</v>
      </c>
      <c r="D615" s="98" t="s">
        <v>100</v>
      </c>
    </row>
    <row r="616" spans="2:4" x14ac:dyDescent="0.25">
      <c r="B616" s="36" t="s">
        <v>102</v>
      </c>
      <c r="C616" s="31">
        <v>7</v>
      </c>
      <c r="D616" s="32">
        <v>1</v>
      </c>
    </row>
    <row r="617" spans="2:4" x14ac:dyDescent="0.25">
      <c r="B617" s="36" t="s">
        <v>245</v>
      </c>
      <c r="C617" s="31">
        <v>0</v>
      </c>
      <c r="D617" s="32">
        <v>0</v>
      </c>
    </row>
    <row r="618" spans="2:4" ht="30" x14ac:dyDescent="0.25">
      <c r="B618" s="104" t="s">
        <v>371</v>
      </c>
      <c r="C618" s="31">
        <v>0</v>
      </c>
      <c r="D618" s="32">
        <v>0</v>
      </c>
    </row>
    <row r="619" spans="2:4" x14ac:dyDescent="0.25">
      <c r="B619" s="112"/>
      <c r="C619" s="74"/>
      <c r="D619" s="75"/>
    </row>
    <row r="621" spans="2:4" ht="31.5" x14ac:dyDescent="0.25">
      <c r="B621" s="113" t="s">
        <v>372</v>
      </c>
      <c r="C621" s="97" t="s">
        <v>99</v>
      </c>
      <c r="D621" s="98" t="s">
        <v>100</v>
      </c>
    </row>
    <row r="622" spans="2:4" x14ac:dyDescent="0.25">
      <c r="B622" s="123" t="s">
        <v>102</v>
      </c>
      <c r="C622" s="31">
        <v>6</v>
      </c>
      <c r="D622" s="32">
        <v>0.8571428571428571</v>
      </c>
    </row>
    <row r="623" spans="2:4" x14ac:dyDescent="0.25">
      <c r="B623" s="36" t="s">
        <v>245</v>
      </c>
      <c r="C623" s="31">
        <v>1</v>
      </c>
      <c r="D623" s="32">
        <v>0.14285714285714285</v>
      </c>
    </row>
    <row r="624" spans="2:4" x14ac:dyDescent="0.25">
      <c r="B624" s="104" t="s">
        <v>373</v>
      </c>
      <c r="C624" s="31">
        <v>0</v>
      </c>
      <c r="D624" s="32">
        <v>0</v>
      </c>
    </row>
    <row r="625" spans="2:4" x14ac:dyDescent="0.25">
      <c r="B625" s="124"/>
      <c r="C625" s="74"/>
      <c r="D625" s="75"/>
    </row>
    <row r="626" spans="2:4" x14ac:dyDescent="0.25">
      <c r="B626" s="124"/>
      <c r="C626" s="74"/>
      <c r="D626" s="75"/>
    </row>
    <row r="627" spans="2:4" ht="47.25" x14ac:dyDescent="0.25">
      <c r="B627" s="113" t="s">
        <v>374</v>
      </c>
      <c r="C627" s="97" t="s">
        <v>99</v>
      </c>
      <c r="D627" s="98" t="s">
        <v>100</v>
      </c>
    </row>
    <row r="628" spans="2:4" x14ac:dyDescent="0.25">
      <c r="B628" s="123" t="s">
        <v>102</v>
      </c>
      <c r="C628" s="31">
        <v>5</v>
      </c>
      <c r="D628" s="32">
        <v>0.7142857142857143</v>
      </c>
    </row>
    <row r="629" spans="2:4" x14ac:dyDescent="0.25">
      <c r="B629" s="36" t="s">
        <v>245</v>
      </c>
      <c r="C629" s="31">
        <v>2</v>
      </c>
      <c r="D629" s="32">
        <v>0.2857142857142857</v>
      </c>
    </row>
    <row r="630" spans="2:4" x14ac:dyDescent="0.25">
      <c r="B630" s="104" t="s">
        <v>375</v>
      </c>
      <c r="C630" s="31">
        <v>0</v>
      </c>
      <c r="D630" s="32">
        <v>0</v>
      </c>
    </row>
    <row r="631" spans="2:4" x14ac:dyDescent="0.25">
      <c r="B631" s="105"/>
      <c r="C631" s="74"/>
      <c r="D631" s="75"/>
    </row>
    <row r="633" spans="2:4" ht="31.5" x14ac:dyDescent="0.25">
      <c r="B633" s="113" t="s">
        <v>376</v>
      </c>
      <c r="C633" s="97" t="s">
        <v>99</v>
      </c>
      <c r="D633" s="98" t="s">
        <v>100</v>
      </c>
    </row>
    <row r="634" spans="2:4" x14ac:dyDescent="0.25">
      <c r="B634" s="107" t="s">
        <v>102</v>
      </c>
      <c r="C634" s="31">
        <v>7</v>
      </c>
      <c r="D634" s="32">
        <v>1</v>
      </c>
    </row>
    <row r="635" spans="2:4" x14ac:dyDescent="0.25">
      <c r="B635" s="36" t="s">
        <v>245</v>
      </c>
      <c r="C635" s="31">
        <v>0</v>
      </c>
      <c r="D635" s="32">
        <v>0</v>
      </c>
    </row>
    <row r="636" spans="2:4" x14ac:dyDescent="0.25">
      <c r="B636" s="36" t="s">
        <v>377</v>
      </c>
      <c r="C636" s="31">
        <v>0</v>
      </c>
      <c r="D636" s="32">
        <v>0</v>
      </c>
    </row>
    <row r="637" spans="2:4" x14ac:dyDescent="0.25">
      <c r="B637" s="108"/>
      <c r="C637" s="74"/>
      <c r="D637" s="75"/>
    </row>
    <row r="638" spans="2:4" x14ac:dyDescent="0.25">
      <c r="B638" s="108"/>
      <c r="C638" s="74"/>
      <c r="D638" s="75"/>
    </row>
    <row r="639" spans="2:4" ht="47.25" x14ac:dyDescent="0.25">
      <c r="B639" s="113" t="s">
        <v>378</v>
      </c>
      <c r="C639" s="97" t="s">
        <v>99</v>
      </c>
      <c r="D639" s="98" t="s">
        <v>100</v>
      </c>
    </row>
    <row r="640" spans="2:4" x14ac:dyDescent="0.25">
      <c r="B640" s="107" t="s">
        <v>102</v>
      </c>
      <c r="C640" s="31">
        <v>6</v>
      </c>
      <c r="D640" s="32">
        <v>0.8571428571428571</v>
      </c>
    </row>
    <row r="641" spans="2:4" x14ac:dyDescent="0.25">
      <c r="B641" s="36" t="s">
        <v>245</v>
      </c>
      <c r="C641" s="31">
        <v>0</v>
      </c>
      <c r="D641" s="32">
        <v>0</v>
      </c>
    </row>
    <row r="642" spans="2:4" x14ac:dyDescent="0.25">
      <c r="B642" s="36" t="s">
        <v>379</v>
      </c>
      <c r="C642" s="31">
        <v>1</v>
      </c>
      <c r="D642" s="32">
        <v>0.14285714285714285</v>
      </c>
    </row>
    <row r="643" spans="2:4" x14ac:dyDescent="0.25">
      <c r="B643" s="112"/>
      <c r="C643" s="74"/>
      <c r="D643" s="75"/>
    </row>
    <row r="645" spans="2:4" ht="47.25" x14ac:dyDescent="0.25">
      <c r="B645" s="103" t="s">
        <v>380</v>
      </c>
      <c r="C645" s="97" t="s">
        <v>99</v>
      </c>
      <c r="D645" s="98" t="s">
        <v>100</v>
      </c>
    </row>
    <row r="646" spans="2:4" x14ac:dyDescent="0.25">
      <c r="B646" s="36" t="s">
        <v>102</v>
      </c>
      <c r="C646" s="31">
        <v>5</v>
      </c>
      <c r="D646" s="32">
        <v>0.7142857142857143</v>
      </c>
    </row>
    <row r="647" spans="2:4" x14ac:dyDescent="0.25">
      <c r="B647" s="36" t="s">
        <v>245</v>
      </c>
      <c r="C647" s="31">
        <v>0</v>
      </c>
      <c r="D647" s="32">
        <v>0</v>
      </c>
    </row>
    <row r="648" spans="2:4" x14ac:dyDescent="0.25">
      <c r="B648" s="36" t="s">
        <v>381</v>
      </c>
      <c r="C648" s="31">
        <v>2</v>
      </c>
      <c r="D648" s="32">
        <v>0.2857142857142857</v>
      </c>
    </row>
    <row r="649" spans="2:4" x14ac:dyDescent="0.25">
      <c r="B649" s="112"/>
      <c r="C649" s="74"/>
      <c r="D649" s="75"/>
    </row>
    <row r="651" spans="2:4" x14ac:dyDescent="0.25">
      <c r="B651" s="76" t="s">
        <v>382</v>
      </c>
      <c r="C651" s="55" t="s">
        <v>99</v>
      </c>
      <c r="D651" s="56" t="s">
        <v>100</v>
      </c>
    </row>
    <row r="652" spans="2:4" x14ac:dyDescent="0.25">
      <c r="B652" s="30" t="s">
        <v>102</v>
      </c>
      <c r="C652" s="31">
        <v>6</v>
      </c>
      <c r="D652" s="32">
        <v>0.8571428571428571</v>
      </c>
    </row>
    <row r="653" spans="2:4" x14ac:dyDescent="0.25">
      <c r="B653" s="30" t="s">
        <v>348</v>
      </c>
      <c r="C653" s="31">
        <v>1</v>
      </c>
      <c r="D653" s="32">
        <v>0.14285714285714285</v>
      </c>
    </row>
    <row r="654" spans="2:4" x14ac:dyDescent="0.25">
      <c r="B654" s="30" t="s">
        <v>383</v>
      </c>
      <c r="C654" s="31">
        <v>0</v>
      </c>
      <c r="D654" s="32">
        <v>0</v>
      </c>
    </row>
    <row r="655" spans="2:4" x14ac:dyDescent="0.25">
      <c r="B655" s="77"/>
      <c r="C655" s="74"/>
      <c r="D655" s="75"/>
    </row>
    <row r="656" spans="2:4" x14ac:dyDescent="0.25">
      <c r="B656" s="77"/>
      <c r="C656" s="74"/>
      <c r="D656" s="75"/>
    </row>
    <row r="657" spans="2:4" x14ac:dyDescent="0.25">
      <c r="B657" s="27" t="s">
        <v>384</v>
      </c>
    </row>
    <row r="658" spans="2:4" ht="31.5" x14ac:dyDescent="0.25">
      <c r="B658" s="27" t="s">
        <v>121</v>
      </c>
      <c r="C658" s="28" t="s">
        <v>99</v>
      </c>
      <c r="D658" s="28" t="s">
        <v>100</v>
      </c>
    </row>
    <row r="659" spans="2:4" x14ac:dyDescent="0.25">
      <c r="B659" s="37" t="s">
        <v>102</v>
      </c>
      <c r="C659" s="31">
        <v>7</v>
      </c>
      <c r="D659" s="32">
        <v>1</v>
      </c>
    </row>
    <row r="660" spans="2:4" x14ac:dyDescent="0.25">
      <c r="B660" s="37" t="s">
        <v>103</v>
      </c>
      <c r="C660" s="31">
        <v>0</v>
      </c>
      <c r="D660" s="32">
        <v>0</v>
      </c>
    </row>
    <row r="661" spans="2:4" x14ac:dyDescent="0.25">
      <c r="B661" s="121"/>
      <c r="C661" s="74"/>
      <c r="D661" s="75"/>
    </row>
    <row r="662" spans="2:4" x14ac:dyDescent="0.25">
      <c r="B662" s="121"/>
      <c r="C662" s="74"/>
      <c r="D662" s="75"/>
    </row>
    <row r="663" spans="2:4" ht="16.5" x14ac:dyDescent="0.25">
      <c r="B663" s="122" t="s">
        <v>385</v>
      </c>
      <c r="C663" s="74"/>
      <c r="D663" s="75"/>
    </row>
    <row r="665" spans="2:4" ht="31.5" x14ac:dyDescent="0.25">
      <c r="B665" s="125" t="s">
        <v>386</v>
      </c>
      <c r="C665" s="97" t="s">
        <v>99</v>
      </c>
      <c r="D665" s="98" t="s">
        <v>100</v>
      </c>
    </row>
    <row r="666" spans="2:4" x14ac:dyDescent="0.25">
      <c r="B666" s="38" t="s">
        <v>102</v>
      </c>
      <c r="C666" s="39">
        <v>4</v>
      </c>
      <c r="D666" s="32">
        <v>0.5714285714285714</v>
      </c>
    </row>
    <row r="667" spans="2:4" x14ac:dyDescent="0.25">
      <c r="B667" s="38" t="s">
        <v>245</v>
      </c>
      <c r="C667" s="39">
        <v>3</v>
      </c>
      <c r="D667" s="32">
        <v>0.42857142857142855</v>
      </c>
    </row>
    <row r="668" spans="2:4" ht="30.75" x14ac:dyDescent="0.25">
      <c r="B668" s="61" t="s">
        <v>387</v>
      </c>
      <c r="C668" s="39">
        <v>0</v>
      </c>
      <c r="D668" s="32">
        <v>0</v>
      </c>
    </row>
    <row r="669" spans="2:4" x14ac:dyDescent="0.25">
      <c r="B669" s="126"/>
      <c r="C669" s="78"/>
      <c r="D669" s="75"/>
    </row>
    <row r="671" spans="2:4" ht="47.25" x14ac:dyDescent="0.25">
      <c r="B671" s="103" t="s">
        <v>388</v>
      </c>
      <c r="C671" s="97" t="s">
        <v>99</v>
      </c>
      <c r="D671" s="98" t="s">
        <v>100</v>
      </c>
    </row>
    <row r="672" spans="2:4" x14ac:dyDescent="0.25">
      <c r="B672" s="104" t="s">
        <v>102</v>
      </c>
      <c r="C672" s="31">
        <v>6</v>
      </c>
      <c r="D672" s="32">
        <v>0.8571428571428571</v>
      </c>
    </row>
    <row r="673" spans="2:4" x14ac:dyDescent="0.25">
      <c r="B673" s="38" t="s">
        <v>245</v>
      </c>
      <c r="C673" s="31">
        <v>1</v>
      </c>
      <c r="D673" s="32">
        <v>0.14285714285714285</v>
      </c>
    </row>
    <row r="674" spans="2:4" ht="30" x14ac:dyDescent="0.25">
      <c r="B674" s="104" t="s">
        <v>389</v>
      </c>
      <c r="C674" s="31">
        <v>0</v>
      </c>
      <c r="D674" s="32">
        <v>0</v>
      </c>
    </row>
    <row r="675" spans="2:4" x14ac:dyDescent="0.25">
      <c r="B675" s="105"/>
      <c r="C675" s="74"/>
      <c r="D675" s="75"/>
    </row>
    <row r="677" spans="2:4" ht="47.25" x14ac:dyDescent="0.25">
      <c r="B677" s="125" t="s">
        <v>390</v>
      </c>
      <c r="C677" s="97" t="s">
        <v>99</v>
      </c>
      <c r="D677" s="98" t="s">
        <v>100</v>
      </c>
    </row>
    <row r="678" spans="2:4" x14ac:dyDescent="0.25">
      <c r="B678" s="127" t="s">
        <v>102</v>
      </c>
      <c r="C678" s="39">
        <v>4</v>
      </c>
      <c r="D678" s="32">
        <v>0.5714285714285714</v>
      </c>
    </row>
    <row r="679" spans="2:4" x14ac:dyDescent="0.25">
      <c r="B679" s="127" t="s">
        <v>245</v>
      </c>
      <c r="C679" s="39">
        <v>3</v>
      </c>
      <c r="D679" s="32">
        <v>0.42857142857142855</v>
      </c>
    </row>
    <row r="680" spans="2:4" ht="30" x14ac:dyDescent="0.25">
      <c r="B680" s="127" t="s">
        <v>391</v>
      </c>
      <c r="C680" s="39">
        <v>0</v>
      </c>
      <c r="D680" s="32">
        <v>0</v>
      </c>
    </row>
    <row r="681" spans="2:4" x14ac:dyDescent="0.25">
      <c r="B681" s="128"/>
      <c r="C681" s="78"/>
      <c r="D681" s="75"/>
    </row>
    <row r="683" spans="2:4" ht="31.5" x14ac:dyDescent="0.25">
      <c r="B683" s="129" t="s">
        <v>392</v>
      </c>
      <c r="C683" s="55" t="s">
        <v>99</v>
      </c>
      <c r="D683" s="56" t="s">
        <v>100</v>
      </c>
    </row>
    <row r="684" spans="2:4" x14ac:dyDescent="0.25">
      <c r="B684" s="40" t="s">
        <v>102</v>
      </c>
      <c r="C684" s="39">
        <v>6</v>
      </c>
      <c r="D684" s="32">
        <v>0.8571428571428571</v>
      </c>
    </row>
    <row r="685" spans="2:4" x14ac:dyDescent="0.25">
      <c r="B685" s="40" t="s">
        <v>348</v>
      </c>
      <c r="C685" s="39">
        <v>1</v>
      </c>
      <c r="D685" s="32">
        <v>0.14285714285714285</v>
      </c>
    </row>
    <row r="686" spans="2:4" x14ac:dyDescent="0.25">
      <c r="B686" s="40" t="s">
        <v>383</v>
      </c>
      <c r="C686" s="39">
        <v>0</v>
      </c>
      <c r="D686" s="32">
        <v>0</v>
      </c>
    </row>
    <row r="687" spans="2:4" x14ac:dyDescent="0.25">
      <c r="B687" s="86"/>
      <c r="C687" s="78"/>
      <c r="D687" s="75"/>
    </row>
    <row r="688" spans="2:4" x14ac:dyDescent="0.25">
      <c r="B688" s="86"/>
      <c r="C688" s="78"/>
      <c r="D688" s="75"/>
    </row>
    <row r="689" spans="2:4" x14ac:dyDescent="0.25">
      <c r="B689" s="27" t="s">
        <v>393</v>
      </c>
    </row>
    <row r="690" spans="2:4" ht="31.5" x14ac:dyDescent="0.25">
      <c r="B690" s="27" t="s">
        <v>123</v>
      </c>
      <c r="C690" s="28" t="s">
        <v>99</v>
      </c>
      <c r="D690" s="28" t="s">
        <v>100</v>
      </c>
    </row>
    <row r="691" spans="2:4" x14ac:dyDescent="0.25">
      <c r="B691" s="38" t="s">
        <v>102</v>
      </c>
      <c r="C691" s="39">
        <v>4</v>
      </c>
      <c r="D691" s="32">
        <v>0.5714285714285714</v>
      </c>
    </row>
    <row r="692" spans="2:4" x14ac:dyDescent="0.25">
      <c r="B692" s="38" t="s">
        <v>103</v>
      </c>
      <c r="C692" s="39">
        <v>3</v>
      </c>
      <c r="D692" s="32">
        <v>0.42857142857142855</v>
      </c>
    </row>
    <row r="693" spans="2:4" x14ac:dyDescent="0.25">
      <c r="B693" s="130"/>
      <c r="C693" s="78"/>
      <c r="D693" s="75"/>
    </row>
    <row r="694" spans="2:4" x14ac:dyDescent="0.25">
      <c r="B694" s="130"/>
      <c r="C694" s="78"/>
      <c r="D694" s="75"/>
    </row>
    <row r="695" spans="2:4" ht="16.5" x14ac:dyDescent="0.25">
      <c r="B695" s="131" t="s">
        <v>394</v>
      </c>
      <c r="C695" s="78"/>
      <c r="D695" s="75"/>
    </row>
    <row r="697" spans="2:4" ht="31.5" x14ac:dyDescent="0.25">
      <c r="B697" s="103" t="s">
        <v>395</v>
      </c>
      <c r="C697" s="97" t="s">
        <v>99</v>
      </c>
      <c r="D697" s="98" t="s">
        <v>100</v>
      </c>
    </row>
    <row r="698" spans="2:4" x14ac:dyDescent="0.25">
      <c r="B698" s="104" t="s">
        <v>102</v>
      </c>
      <c r="C698" s="39">
        <v>2</v>
      </c>
      <c r="D698" s="32">
        <v>0.2857142857142857</v>
      </c>
    </row>
    <row r="699" spans="2:4" x14ac:dyDescent="0.25">
      <c r="B699" s="104" t="s">
        <v>245</v>
      </c>
      <c r="C699" s="39">
        <v>3</v>
      </c>
      <c r="D699" s="32">
        <v>0.42857142857142855</v>
      </c>
    </row>
    <row r="700" spans="2:4" ht="30.75" x14ac:dyDescent="0.25">
      <c r="B700" s="61" t="s">
        <v>396</v>
      </c>
      <c r="C700" s="39">
        <v>2</v>
      </c>
      <c r="D700" s="32">
        <v>0.2857142857142857</v>
      </c>
    </row>
    <row r="701" spans="2:4" x14ac:dyDescent="0.25">
      <c r="B701" s="105"/>
      <c r="C701" s="78"/>
      <c r="D701" s="75"/>
    </row>
    <row r="703" spans="2:4" ht="31.5" x14ac:dyDescent="0.25">
      <c r="B703" s="125" t="s">
        <v>397</v>
      </c>
      <c r="C703" s="97" t="s">
        <v>99</v>
      </c>
      <c r="D703" s="98" t="s">
        <v>100</v>
      </c>
    </row>
    <row r="704" spans="2:4" x14ac:dyDescent="0.25">
      <c r="B704" s="127" t="s">
        <v>102</v>
      </c>
      <c r="C704" s="39">
        <v>5</v>
      </c>
      <c r="D704" s="32">
        <v>0.7142857142857143</v>
      </c>
    </row>
    <row r="705" spans="2:4" x14ac:dyDescent="0.25">
      <c r="B705" s="104" t="s">
        <v>245</v>
      </c>
      <c r="C705" s="39">
        <v>2</v>
      </c>
      <c r="D705" s="32">
        <v>0.2857142857142857</v>
      </c>
    </row>
    <row r="706" spans="2:4" ht="30" x14ac:dyDescent="0.25">
      <c r="B706" s="127" t="s">
        <v>398</v>
      </c>
      <c r="C706" s="39">
        <v>0</v>
      </c>
      <c r="D706" s="32">
        <v>0</v>
      </c>
    </row>
    <row r="707" spans="2:4" x14ac:dyDescent="0.25">
      <c r="B707" s="128"/>
      <c r="C707" s="78"/>
      <c r="D707" s="75"/>
    </row>
    <row r="709" spans="2:4" ht="47.25" x14ac:dyDescent="0.25">
      <c r="B709" s="125" t="s">
        <v>399</v>
      </c>
      <c r="C709" s="97" t="s">
        <v>99</v>
      </c>
      <c r="D709" s="98" t="s">
        <v>100</v>
      </c>
    </row>
    <row r="710" spans="2:4" x14ac:dyDescent="0.25">
      <c r="B710" s="127" t="s">
        <v>102</v>
      </c>
      <c r="C710" s="39">
        <v>2</v>
      </c>
      <c r="D710" s="32">
        <v>0.2857142857142857</v>
      </c>
    </row>
    <row r="711" spans="2:4" x14ac:dyDescent="0.25">
      <c r="B711" s="104" t="s">
        <v>245</v>
      </c>
      <c r="C711" s="39">
        <v>3</v>
      </c>
      <c r="D711" s="32">
        <v>0.42857142857142855</v>
      </c>
    </row>
    <row r="712" spans="2:4" ht="30" x14ac:dyDescent="0.25">
      <c r="B712" s="127" t="s">
        <v>400</v>
      </c>
      <c r="C712" s="39">
        <v>2</v>
      </c>
      <c r="D712" s="32">
        <v>0.2857142857142857</v>
      </c>
    </row>
    <row r="713" spans="2:4" x14ac:dyDescent="0.25">
      <c r="B713" s="128"/>
      <c r="C713" s="78"/>
      <c r="D713" s="75"/>
    </row>
    <row r="715" spans="2:4" x14ac:dyDescent="0.25">
      <c r="B715" s="76" t="s">
        <v>401</v>
      </c>
      <c r="C715" s="55" t="s">
        <v>99</v>
      </c>
      <c r="D715" s="56" t="s">
        <v>100</v>
      </c>
    </row>
    <row r="716" spans="2:4" x14ac:dyDescent="0.25">
      <c r="B716" s="40" t="s">
        <v>102</v>
      </c>
      <c r="C716" s="39">
        <v>6</v>
      </c>
      <c r="D716" s="32">
        <v>0.8571428571428571</v>
      </c>
    </row>
    <row r="717" spans="2:4" x14ac:dyDescent="0.25">
      <c r="B717" s="40" t="s">
        <v>348</v>
      </c>
      <c r="C717" s="39">
        <v>1</v>
      </c>
      <c r="D717" s="32">
        <v>0.14285714285714285</v>
      </c>
    </row>
    <row r="718" spans="2:4" x14ac:dyDescent="0.25">
      <c r="B718" s="40" t="s">
        <v>383</v>
      </c>
      <c r="C718" s="39">
        <v>0</v>
      </c>
      <c r="D718" s="32">
        <v>0</v>
      </c>
    </row>
    <row r="719" spans="2:4" x14ac:dyDescent="0.25">
      <c r="B719" s="86"/>
      <c r="C719" s="78"/>
      <c r="D719" s="75"/>
    </row>
    <row r="720" spans="2:4" x14ac:dyDescent="0.25">
      <c r="B720" s="86"/>
      <c r="C720" s="78"/>
      <c r="D720" s="75"/>
    </row>
    <row r="721" spans="2:4" x14ac:dyDescent="0.25">
      <c r="B721" s="27" t="s">
        <v>402</v>
      </c>
      <c r="D721" s="64"/>
    </row>
    <row r="722" spans="2:4" ht="31.5" x14ac:dyDescent="0.25">
      <c r="B722" s="27" t="s">
        <v>125</v>
      </c>
      <c r="C722" s="28" t="s">
        <v>99</v>
      </c>
      <c r="D722" s="28" t="s">
        <v>100</v>
      </c>
    </row>
    <row r="723" spans="2:4" x14ac:dyDescent="0.25">
      <c r="B723" s="40" t="s">
        <v>102</v>
      </c>
      <c r="C723" s="39">
        <v>4</v>
      </c>
      <c r="D723" s="32">
        <v>0.5714285714285714</v>
      </c>
    </row>
    <row r="724" spans="2:4" x14ac:dyDescent="0.25">
      <c r="B724" s="40" t="s">
        <v>103</v>
      </c>
      <c r="C724" s="39">
        <v>3</v>
      </c>
      <c r="D724" s="32">
        <v>0.42857142857142855</v>
      </c>
    </row>
  </sheetData>
  <mergeCells count="4">
    <mergeCell ref="B176:D176"/>
    <mergeCell ref="B372:D372"/>
    <mergeCell ref="B498:D498"/>
    <mergeCell ref="B605:D605"/>
  </mergeCell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E2FB7-E999-4910-BB56-03F06719793D}">
  <sheetPr codeName="Sheet12">
    <tabColor theme="4" tint="-0.249977111117893"/>
  </sheetPr>
  <dimension ref="B2:D608"/>
  <sheetViews>
    <sheetView zoomScale="70" zoomScaleNormal="70" workbookViewId="0">
      <selection activeCell="B2" sqref="B2"/>
    </sheetView>
  </sheetViews>
  <sheetFormatPr defaultRowHeight="15.75" x14ac:dyDescent="0.25"/>
  <cols>
    <col min="2" max="2" width="61.42578125" style="23" customWidth="1"/>
    <col min="3" max="3" width="13.140625" style="51" customWidth="1"/>
    <col min="4" max="4" width="13.140625" style="64" customWidth="1"/>
  </cols>
  <sheetData>
    <row r="2" spans="2:4" ht="49.5" x14ac:dyDescent="0.25">
      <c r="B2" s="199" t="s">
        <v>403</v>
      </c>
    </row>
    <row r="3" spans="2:4" ht="16.5" x14ac:dyDescent="0.25">
      <c r="B3" s="53"/>
    </row>
    <row r="4" spans="2:4" ht="16.5" x14ac:dyDescent="0.25">
      <c r="B4" s="133" t="s">
        <v>131</v>
      </c>
    </row>
    <row r="7" spans="2:4" ht="18" x14ac:dyDescent="0.25">
      <c r="B7" s="25" t="s">
        <v>132</v>
      </c>
    </row>
    <row r="9" spans="2:4" ht="18" x14ac:dyDescent="0.25">
      <c r="B9" s="25" t="s">
        <v>404</v>
      </c>
    </row>
    <row r="11" spans="2:4" ht="15" x14ac:dyDescent="0.25">
      <c r="B11" s="124"/>
      <c r="C11" s="70"/>
      <c r="D11" s="71"/>
    </row>
    <row r="12" spans="2:4" ht="18" x14ac:dyDescent="0.25">
      <c r="B12" s="25" t="s">
        <v>133</v>
      </c>
      <c r="C12" s="70"/>
      <c r="D12" s="71"/>
    </row>
    <row r="14" spans="2:4" ht="47.25" x14ac:dyDescent="0.25">
      <c r="B14" s="65" t="s">
        <v>134</v>
      </c>
      <c r="C14" s="66" t="s">
        <v>99</v>
      </c>
      <c r="D14" s="67" t="s">
        <v>100</v>
      </c>
    </row>
    <row r="15" spans="2:4" ht="45.75" x14ac:dyDescent="0.25">
      <c r="B15" s="68" t="s">
        <v>135</v>
      </c>
      <c r="C15" s="31">
        <v>1</v>
      </c>
      <c r="D15" s="32">
        <v>0.14285714285714285</v>
      </c>
    </row>
    <row r="16" spans="2:4" ht="30.75" x14ac:dyDescent="0.25">
      <c r="B16" s="68" t="s">
        <v>136</v>
      </c>
      <c r="C16" s="31">
        <v>1</v>
      </c>
      <c r="D16" s="32">
        <v>0.14285714285714285</v>
      </c>
    </row>
    <row r="17" spans="2:4" x14ac:dyDescent="0.25">
      <c r="B17" s="44" t="s">
        <v>103</v>
      </c>
      <c r="C17" s="31">
        <v>5</v>
      </c>
      <c r="D17" s="46">
        <v>0.7142857142857143</v>
      </c>
    </row>
    <row r="18" spans="2:4" x14ac:dyDescent="0.25">
      <c r="B18" s="44" t="s">
        <v>137</v>
      </c>
      <c r="C18" s="31">
        <v>0</v>
      </c>
      <c r="D18" s="46">
        <v>0</v>
      </c>
    </row>
    <row r="19" spans="2:4" ht="15" x14ac:dyDescent="0.25">
      <c r="B19" s="69"/>
      <c r="C19" s="70"/>
      <c r="D19" s="71"/>
    </row>
    <row r="21" spans="2:4" ht="31.5" x14ac:dyDescent="0.25">
      <c r="B21" s="65" t="s">
        <v>138</v>
      </c>
      <c r="C21" s="66" t="s">
        <v>99</v>
      </c>
      <c r="D21" s="67" t="s">
        <v>100</v>
      </c>
    </row>
    <row r="22" spans="2:4" ht="15" x14ac:dyDescent="0.25">
      <c r="B22" s="44" t="s">
        <v>102</v>
      </c>
      <c r="C22" s="45">
        <v>7</v>
      </c>
      <c r="D22" s="46">
        <v>1</v>
      </c>
    </row>
    <row r="23" spans="2:4" ht="15" x14ac:dyDescent="0.25">
      <c r="B23" s="44" t="s">
        <v>103</v>
      </c>
      <c r="C23" s="45">
        <v>0</v>
      </c>
      <c r="D23" s="46">
        <v>0</v>
      </c>
    </row>
    <row r="24" spans="2:4" ht="15" x14ac:dyDescent="0.25">
      <c r="B24" s="69"/>
      <c r="C24" s="70"/>
      <c r="D24" s="71"/>
    </row>
    <row r="25" spans="2:4" ht="15" x14ac:dyDescent="0.25">
      <c r="B25" s="69"/>
      <c r="C25" s="70"/>
      <c r="D25" s="71"/>
    </row>
    <row r="26" spans="2:4" x14ac:dyDescent="0.25">
      <c r="B26" s="54" t="s">
        <v>405</v>
      </c>
      <c r="C26" s="66" t="s">
        <v>99</v>
      </c>
      <c r="D26" s="67" t="s">
        <v>100</v>
      </c>
    </row>
    <row r="27" spans="2:4" x14ac:dyDescent="0.25">
      <c r="B27" s="79" t="s">
        <v>140</v>
      </c>
      <c r="C27" s="45">
        <v>0</v>
      </c>
      <c r="D27" s="46">
        <v>0</v>
      </c>
    </row>
    <row r="28" spans="2:4" x14ac:dyDescent="0.25">
      <c r="B28" s="80" t="s">
        <v>141</v>
      </c>
      <c r="C28" s="45">
        <v>0</v>
      </c>
      <c r="D28" s="46">
        <v>0</v>
      </c>
    </row>
    <row r="29" spans="2:4" x14ac:dyDescent="0.25">
      <c r="B29" s="80" t="s">
        <v>142</v>
      </c>
      <c r="C29" s="45">
        <v>1</v>
      </c>
      <c r="D29" s="46">
        <v>0.14285714285714285</v>
      </c>
    </row>
    <row r="30" spans="2:4" x14ac:dyDescent="0.25">
      <c r="B30" s="80" t="s">
        <v>143</v>
      </c>
      <c r="C30" s="45">
        <v>1</v>
      </c>
      <c r="D30" s="46">
        <v>0.14285714285714285</v>
      </c>
    </row>
    <row r="31" spans="2:4" x14ac:dyDescent="0.25">
      <c r="B31" s="81">
        <v>17</v>
      </c>
      <c r="C31" s="45">
        <v>4</v>
      </c>
      <c r="D31" s="46">
        <v>0.5714285714285714</v>
      </c>
    </row>
    <row r="32" spans="2:4" x14ac:dyDescent="0.25">
      <c r="B32" s="80">
        <v>18</v>
      </c>
      <c r="C32" s="45">
        <v>1</v>
      </c>
      <c r="D32" s="46">
        <v>0.14285714285714285</v>
      </c>
    </row>
    <row r="33" spans="2:4" x14ac:dyDescent="0.25">
      <c r="B33" s="134"/>
      <c r="C33" s="70"/>
      <c r="D33" s="71"/>
    </row>
    <row r="35" spans="2:4" x14ac:dyDescent="0.25">
      <c r="B35" s="120" t="s">
        <v>144</v>
      </c>
      <c r="C35" s="66" t="s">
        <v>99</v>
      </c>
      <c r="D35" s="67" t="s">
        <v>100</v>
      </c>
    </row>
    <row r="36" spans="2:4" x14ac:dyDescent="0.25">
      <c r="B36" s="44" t="s">
        <v>145</v>
      </c>
      <c r="C36" s="31">
        <v>4</v>
      </c>
      <c r="D36" s="46">
        <v>0.5714285714285714</v>
      </c>
    </row>
    <row r="37" spans="2:4" x14ac:dyDescent="0.25">
      <c r="B37" s="44" t="s">
        <v>146</v>
      </c>
      <c r="C37" s="31">
        <v>3</v>
      </c>
      <c r="D37" s="46">
        <v>0.42857142857142855</v>
      </c>
    </row>
    <row r="38" spans="2:4" x14ac:dyDescent="0.25">
      <c r="B38" s="44" t="s">
        <v>147</v>
      </c>
      <c r="C38" s="31">
        <v>0</v>
      </c>
      <c r="D38" s="46">
        <v>0</v>
      </c>
    </row>
    <row r="39" spans="2:4" x14ac:dyDescent="0.25">
      <c r="B39" s="44" t="s">
        <v>148</v>
      </c>
      <c r="C39" s="31">
        <v>0</v>
      </c>
      <c r="D39" s="46">
        <v>0</v>
      </c>
    </row>
    <row r="40" spans="2:4" x14ac:dyDescent="0.25">
      <c r="B40" s="69"/>
      <c r="C40" s="74"/>
      <c r="D40" s="71"/>
    </row>
    <row r="42" spans="2:4" x14ac:dyDescent="0.25">
      <c r="B42" s="120" t="s">
        <v>406</v>
      </c>
      <c r="C42" s="66" t="s">
        <v>99</v>
      </c>
      <c r="D42" s="67" t="s">
        <v>100</v>
      </c>
    </row>
    <row r="43" spans="2:4" x14ac:dyDescent="0.25">
      <c r="B43" s="83" t="s">
        <v>150</v>
      </c>
      <c r="C43" s="31">
        <v>3</v>
      </c>
      <c r="D43" s="46">
        <v>0.42857142857142855</v>
      </c>
    </row>
    <row r="44" spans="2:4" x14ac:dyDescent="0.25">
      <c r="B44" s="83" t="s">
        <v>151</v>
      </c>
      <c r="C44" s="31">
        <v>4</v>
      </c>
      <c r="D44" s="46">
        <v>0.5714285714285714</v>
      </c>
    </row>
    <row r="45" spans="2:4" x14ac:dyDescent="0.25">
      <c r="B45" s="83" t="s">
        <v>152</v>
      </c>
      <c r="C45" s="31">
        <v>0</v>
      </c>
      <c r="D45" s="46">
        <v>0</v>
      </c>
    </row>
    <row r="46" spans="2:4" x14ac:dyDescent="0.25">
      <c r="B46" s="83" t="s">
        <v>148</v>
      </c>
      <c r="C46" s="31">
        <v>0</v>
      </c>
      <c r="D46" s="46">
        <v>0</v>
      </c>
    </row>
    <row r="47" spans="2:4" x14ac:dyDescent="0.25">
      <c r="B47" s="135"/>
      <c r="C47" s="153"/>
      <c r="D47" s="136"/>
    </row>
    <row r="49" spans="2:4" x14ac:dyDescent="0.25">
      <c r="B49" s="65" t="s">
        <v>407</v>
      </c>
      <c r="C49" s="66" t="s">
        <v>99</v>
      </c>
      <c r="D49" s="67" t="s">
        <v>100</v>
      </c>
    </row>
    <row r="50" spans="2:4" ht="15" x14ac:dyDescent="0.25">
      <c r="B50" s="44" t="s">
        <v>154</v>
      </c>
      <c r="C50" s="45">
        <v>7</v>
      </c>
      <c r="D50" s="46">
        <v>1</v>
      </c>
    </row>
    <row r="51" spans="2:4" ht="15" x14ac:dyDescent="0.25">
      <c r="B51" s="44" t="s">
        <v>155</v>
      </c>
      <c r="C51" s="45">
        <v>0</v>
      </c>
      <c r="D51" s="46">
        <v>0</v>
      </c>
    </row>
    <row r="52" spans="2:4" ht="15" x14ac:dyDescent="0.25">
      <c r="B52" s="85" t="s">
        <v>156</v>
      </c>
      <c r="C52" s="45">
        <v>0</v>
      </c>
      <c r="D52" s="46">
        <v>0</v>
      </c>
    </row>
    <row r="53" spans="2:4" ht="15" x14ac:dyDescent="0.25">
      <c r="B53" s="44" t="s">
        <v>148</v>
      </c>
      <c r="C53" s="45">
        <v>0</v>
      </c>
      <c r="D53" s="46">
        <v>0</v>
      </c>
    </row>
    <row r="54" spans="2:4" ht="15" x14ac:dyDescent="0.25">
      <c r="B54" s="69"/>
      <c r="C54" s="70"/>
      <c r="D54" s="71"/>
    </row>
    <row r="56" spans="2:4" x14ac:dyDescent="0.25">
      <c r="B56" s="65" t="s">
        <v>408</v>
      </c>
      <c r="C56" s="66" t="s">
        <v>99</v>
      </c>
      <c r="D56" s="67" t="s">
        <v>100</v>
      </c>
    </row>
    <row r="57" spans="2:4" ht="15" x14ac:dyDescent="0.25">
      <c r="B57" s="44" t="s">
        <v>159</v>
      </c>
      <c r="C57" s="45">
        <v>0</v>
      </c>
      <c r="D57" s="46">
        <v>0</v>
      </c>
    </row>
    <row r="58" spans="2:4" ht="15" x14ac:dyDescent="0.25">
      <c r="B58" s="44" t="s">
        <v>160</v>
      </c>
      <c r="C58" s="45">
        <v>1</v>
      </c>
      <c r="D58" s="46">
        <v>0.14285714285714285</v>
      </c>
    </row>
    <row r="59" spans="2:4" ht="15" x14ac:dyDescent="0.25">
      <c r="B59" s="44" t="s">
        <v>161</v>
      </c>
      <c r="C59" s="45">
        <v>0</v>
      </c>
      <c r="D59" s="46">
        <v>0</v>
      </c>
    </row>
    <row r="60" spans="2:4" ht="15" x14ac:dyDescent="0.25">
      <c r="B60" s="44" t="s">
        <v>162</v>
      </c>
      <c r="C60" s="45">
        <v>0</v>
      </c>
      <c r="D60" s="46">
        <v>0</v>
      </c>
    </row>
    <row r="61" spans="2:4" ht="15" x14ac:dyDescent="0.25">
      <c r="B61" s="44" t="s">
        <v>163</v>
      </c>
      <c r="C61" s="45">
        <v>0</v>
      </c>
      <c r="D61" s="46">
        <v>0</v>
      </c>
    </row>
    <row r="62" spans="2:4" ht="15" x14ac:dyDescent="0.25">
      <c r="B62" s="44" t="s">
        <v>164</v>
      </c>
      <c r="C62" s="45">
        <v>4</v>
      </c>
      <c r="D62" s="46">
        <v>0.5714285714285714</v>
      </c>
    </row>
    <row r="63" spans="2:4" ht="15" x14ac:dyDescent="0.25">
      <c r="B63" s="44" t="s">
        <v>165</v>
      </c>
      <c r="C63" s="45">
        <v>0</v>
      </c>
      <c r="D63" s="46">
        <v>0</v>
      </c>
    </row>
    <row r="64" spans="2:4" ht="15" x14ac:dyDescent="0.25">
      <c r="B64" s="44" t="s">
        <v>166</v>
      </c>
      <c r="C64" s="45">
        <v>1</v>
      </c>
      <c r="D64" s="46">
        <v>0.14285714285714285</v>
      </c>
    </row>
    <row r="65" spans="2:4" ht="15" x14ac:dyDescent="0.25">
      <c r="B65" s="44" t="s">
        <v>148</v>
      </c>
      <c r="C65" s="45">
        <v>1</v>
      </c>
      <c r="D65" s="46">
        <v>0.14285714285714285</v>
      </c>
    </row>
    <row r="66" spans="2:4" ht="15" x14ac:dyDescent="0.25">
      <c r="B66" s="69"/>
      <c r="C66" s="70"/>
      <c r="D66" s="71"/>
    </row>
    <row r="68" spans="2:4" x14ac:dyDescent="0.25">
      <c r="B68" s="65" t="s">
        <v>167</v>
      </c>
      <c r="C68" s="66" t="s">
        <v>99</v>
      </c>
      <c r="D68" s="67" t="s">
        <v>100</v>
      </c>
    </row>
    <row r="69" spans="2:4" x14ac:dyDescent="0.25">
      <c r="B69" s="44" t="s">
        <v>168</v>
      </c>
      <c r="C69" s="31">
        <v>0</v>
      </c>
      <c r="D69" s="46">
        <v>0</v>
      </c>
    </row>
    <row r="70" spans="2:4" x14ac:dyDescent="0.25">
      <c r="B70" s="44" t="s">
        <v>169</v>
      </c>
      <c r="C70" s="31">
        <v>0</v>
      </c>
      <c r="D70" s="46">
        <v>0</v>
      </c>
    </row>
    <row r="71" spans="2:4" x14ac:dyDescent="0.25">
      <c r="B71" s="44" t="s">
        <v>170</v>
      </c>
      <c r="C71" s="31">
        <v>0</v>
      </c>
      <c r="D71" s="46">
        <v>0</v>
      </c>
    </row>
    <row r="72" spans="2:4" x14ac:dyDescent="0.25">
      <c r="B72" s="44" t="s">
        <v>171</v>
      </c>
      <c r="C72" s="31">
        <v>0</v>
      </c>
      <c r="D72" s="46">
        <v>0</v>
      </c>
    </row>
    <row r="73" spans="2:4" x14ac:dyDescent="0.25">
      <c r="B73" s="44" t="s">
        <v>172</v>
      </c>
      <c r="C73" s="31">
        <v>0</v>
      </c>
      <c r="D73" s="46">
        <v>0</v>
      </c>
    </row>
    <row r="74" spans="2:4" x14ac:dyDescent="0.25">
      <c r="B74" s="44" t="s">
        <v>148</v>
      </c>
      <c r="C74" s="31">
        <v>7</v>
      </c>
      <c r="D74" s="46">
        <v>1</v>
      </c>
    </row>
    <row r="75" spans="2:4" x14ac:dyDescent="0.25">
      <c r="B75" s="44" t="s">
        <v>147</v>
      </c>
      <c r="C75" s="31">
        <v>0</v>
      </c>
      <c r="D75" s="46">
        <v>0</v>
      </c>
    </row>
    <row r="76" spans="2:4" x14ac:dyDescent="0.25">
      <c r="B76" s="69"/>
      <c r="C76" s="74"/>
      <c r="D76" s="71"/>
    </row>
    <row r="78" spans="2:4" x14ac:dyDescent="0.25">
      <c r="B78" s="65" t="s">
        <v>409</v>
      </c>
      <c r="C78" s="66" t="s">
        <v>99</v>
      </c>
      <c r="D78" s="67" t="s">
        <v>100</v>
      </c>
    </row>
    <row r="79" spans="2:4" x14ac:dyDescent="0.25">
      <c r="B79" s="68" t="s">
        <v>410</v>
      </c>
      <c r="C79" s="45">
        <v>2</v>
      </c>
      <c r="D79" s="46">
        <v>0.2857142857142857</v>
      </c>
    </row>
    <row r="80" spans="2:4" x14ac:dyDescent="0.25">
      <c r="B80" s="68" t="s">
        <v>411</v>
      </c>
      <c r="C80" s="45">
        <v>0</v>
      </c>
      <c r="D80" s="46">
        <v>0</v>
      </c>
    </row>
    <row r="81" spans="2:4" x14ac:dyDescent="0.25">
      <c r="B81" s="68" t="s">
        <v>176</v>
      </c>
      <c r="C81" s="45">
        <v>0</v>
      </c>
      <c r="D81" s="46">
        <v>0</v>
      </c>
    </row>
    <row r="82" spans="2:4" ht="30.75" x14ac:dyDescent="0.25">
      <c r="B82" s="68" t="s">
        <v>412</v>
      </c>
      <c r="C82" s="45">
        <v>5</v>
      </c>
      <c r="D82" s="46">
        <v>0.7142857142857143</v>
      </c>
    </row>
    <row r="83" spans="2:4" ht="15" x14ac:dyDescent="0.25">
      <c r="B83" s="69"/>
      <c r="C83" s="70"/>
      <c r="D83" s="71"/>
    </row>
    <row r="85" spans="2:4" x14ac:dyDescent="0.25">
      <c r="B85" s="65" t="s">
        <v>413</v>
      </c>
      <c r="C85" s="66" t="s">
        <v>99</v>
      </c>
      <c r="D85" s="23"/>
    </row>
    <row r="86" spans="2:4" x14ac:dyDescent="0.25">
      <c r="B86" s="44" t="s">
        <v>179</v>
      </c>
      <c r="C86" s="45">
        <v>5</v>
      </c>
      <c r="D86" s="23"/>
    </row>
    <row r="87" spans="2:4" x14ac:dyDescent="0.25">
      <c r="B87" s="44" t="s">
        <v>180</v>
      </c>
      <c r="C87" s="45">
        <v>0</v>
      </c>
      <c r="D87" s="23"/>
    </row>
    <row r="88" spans="2:4" x14ac:dyDescent="0.25">
      <c r="B88" s="44" t="s">
        <v>181</v>
      </c>
      <c r="C88" s="45">
        <v>0</v>
      </c>
      <c r="D88" s="23"/>
    </row>
    <row r="89" spans="2:4" ht="30" x14ac:dyDescent="0.25">
      <c r="B89" s="44" t="s">
        <v>182</v>
      </c>
      <c r="C89" s="45">
        <v>0</v>
      </c>
      <c r="D89" s="23"/>
    </row>
    <row r="90" spans="2:4" x14ac:dyDescent="0.25">
      <c r="B90" s="44" t="s">
        <v>183</v>
      </c>
      <c r="C90" s="45">
        <v>0</v>
      </c>
      <c r="D90" s="23"/>
    </row>
    <row r="91" spans="2:4" x14ac:dyDescent="0.25">
      <c r="B91" s="44" t="s">
        <v>184</v>
      </c>
      <c r="C91" s="45">
        <v>1</v>
      </c>
      <c r="D91" s="23"/>
    </row>
    <row r="92" spans="2:4" x14ac:dyDescent="0.25">
      <c r="B92" s="44" t="s">
        <v>414</v>
      </c>
      <c r="C92" s="45">
        <v>1</v>
      </c>
      <c r="D92" s="23"/>
    </row>
    <row r="93" spans="2:4" x14ac:dyDescent="0.25">
      <c r="B93" s="44" t="s">
        <v>186</v>
      </c>
      <c r="C93" s="45">
        <v>0</v>
      </c>
      <c r="D93" s="23"/>
    </row>
    <row r="94" spans="2:4" x14ac:dyDescent="0.25">
      <c r="B94" s="44" t="s">
        <v>187</v>
      </c>
      <c r="C94" s="45">
        <v>0</v>
      </c>
      <c r="D94" s="23"/>
    </row>
    <row r="95" spans="2:4" ht="30" x14ac:dyDescent="0.25">
      <c r="B95" s="44" t="s">
        <v>188</v>
      </c>
      <c r="C95" s="45">
        <v>0</v>
      </c>
      <c r="D95" s="23"/>
    </row>
    <row r="96" spans="2:4" ht="15" x14ac:dyDescent="0.25">
      <c r="B96" s="69"/>
      <c r="C96" s="70"/>
      <c r="D96" s="71"/>
    </row>
    <row r="98" spans="2:4" ht="31.5" x14ac:dyDescent="0.25">
      <c r="B98" s="65" t="s">
        <v>415</v>
      </c>
      <c r="C98" s="66" t="s">
        <v>99</v>
      </c>
      <c r="D98" s="67" t="s">
        <v>100</v>
      </c>
    </row>
    <row r="99" spans="2:4" ht="15" x14ac:dyDescent="0.25">
      <c r="B99" s="44" t="s">
        <v>190</v>
      </c>
      <c r="C99" s="45">
        <v>5</v>
      </c>
      <c r="D99" s="46">
        <v>0.7142857142857143</v>
      </c>
    </row>
    <row r="100" spans="2:4" ht="15" x14ac:dyDescent="0.25">
      <c r="B100" s="44" t="s">
        <v>191</v>
      </c>
      <c r="C100" s="45">
        <v>1</v>
      </c>
      <c r="D100" s="46">
        <v>0.14285714285714285</v>
      </c>
    </row>
    <row r="101" spans="2:4" ht="15" x14ac:dyDescent="0.25">
      <c r="B101" s="44" t="s">
        <v>192</v>
      </c>
      <c r="C101" s="45">
        <v>1</v>
      </c>
      <c r="D101" s="46">
        <v>0.14285714285714285</v>
      </c>
    </row>
    <row r="102" spans="2:4" ht="15" x14ac:dyDescent="0.25">
      <c r="B102" s="44" t="s">
        <v>193</v>
      </c>
      <c r="C102" s="45">
        <v>0</v>
      </c>
      <c r="D102" s="46">
        <v>0</v>
      </c>
    </row>
    <row r="103" spans="2:4" ht="15" x14ac:dyDescent="0.25">
      <c r="B103" s="44" t="s">
        <v>137</v>
      </c>
      <c r="C103" s="45">
        <v>0</v>
      </c>
      <c r="D103" s="46">
        <v>0</v>
      </c>
    </row>
    <row r="104" spans="2:4" ht="15" x14ac:dyDescent="0.25">
      <c r="B104" s="69"/>
      <c r="C104" s="70"/>
      <c r="D104" s="71"/>
    </row>
    <row r="105" spans="2:4" ht="18" x14ac:dyDescent="0.25">
      <c r="B105" s="90" t="s">
        <v>416</v>
      </c>
      <c r="C105" s="70"/>
      <c r="D105" s="71"/>
    </row>
    <row r="107" spans="2:4" x14ac:dyDescent="0.25">
      <c r="B107" s="65" t="s">
        <v>417</v>
      </c>
      <c r="C107" s="66" t="s">
        <v>99</v>
      </c>
      <c r="D107" s="67" t="s">
        <v>100</v>
      </c>
    </row>
    <row r="108" spans="2:4" x14ac:dyDescent="0.25">
      <c r="B108" s="68" t="s">
        <v>418</v>
      </c>
      <c r="C108" s="45">
        <v>2</v>
      </c>
      <c r="D108" s="32">
        <v>0.2857142857142857</v>
      </c>
    </row>
    <row r="109" spans="2:4" x14ac:dyDescent="0.25">
      <c r="B109" s="68" t="s">
        <v>419</v>
      </c>
      <c r="C109" s="45">
        <v>0</v>
      </c>
      <c r="D109" s="32">
        <v>0</v>
      </c>
    </row>
    <row r="110" spans="2:4" x14ac:dyDescent="0.25">
      <c r="B110" s="68" t="s">
        <v>420</v>
      </c>
      <c r="C110" s="45">
        <v>2</v>
      </c>
      <c r="D110" s="32">
        <v>0.2857142857142857</v>
      </c>
    </row>
    <row r="111" spans="2:4" x14ac:dyDescent="0.25">
      <c r="B111" s="68" t="s">
        <v>421</v>
      </c>
      <c r="C111" s="45">
        <v>2</v>
      </c>
      <c r="D111" s="32">
        <v>0.2857142857142857</v>
      </c>
    </row>
    <row r="112" spans="2:4" x14ac:dyDescent="0.25">
      <c r="B112" s="68" t="s">
        <v>422</v>
      </c>
      <c r="C112" s="45">
        <v>1</v>
      </c>
      <c r="D112" s="32">
        <v>0.14285714285714285</v>
      </c>
    </row>
    <row r="113" spans="2:4" ht="15" x14ac:dyDescent="0.25">
      <c r="B113" s="69"/>
      <c r="C113" s="70"/>
      <c r="D113" s="71"/>
    </row>
    <row r="115" spans="2:4" ht="31.5" x14ac:dyDescent="0.25">
      <c r="B115" s="65" t="s">
        <v>423</v>
      </c>
      <c r="C115" s="66" t="s">
        <v>99</v>
      </c>
      <c r="D115" s="67" t="s">
        <v>100</v>
      </c>
    </row>
    <row r="116" spans="2:4" ht="15" x14ac:dyDescent="0.25">
      <c r="B116" s="44" t="s">
        <v>102</v>
      </c>
      <c r="C116" s="45">
        <v>4</v>
      </c>
      <c r="D116" s="46">
        <v>0.5714285714285714</v>
      </c>
    </row>
    <row r="117" spans="2:4" ht="15" x14ac:dyDescent="0.25">
      <c r="B117" s="44" t="s">
        <v>103</v>
      </c>
      <c r="C117" s="45">
        <v>3</v>
      </c>
      <c r="D117" s="46">
        <v>0.42857142857142855</v>
      </c>
    </row>
    <row r="118" spans="2:4" ht="15" x14ac:dyDescent="0.25">
      <c r="B118" s="44" t="s">
        <v>176</v>
      </c>
      <c r="C118" s="45">
        <v>0</v>
      </c>
      <c r="D118" s="46">
        <v>0</v>
      </c>
    </row>
    <row r="119" spans="2:4" ht="15" x14ac:dyDescent="0.25">
      <c r="B119" s="69"/>
      <c r="C119" s="70"/>
      <c r="D119" s="71"/>
    </row>
    <row r="120" spans="2:4" ht="15" x14ac:dyDescent="0.25">
      <c r="B120" s="69"/>
      <c r="C120" s="70"/>
      <c r="D120" s="71"/>
    </row>
    <row r="121" spans="2:4" x14ac:dyDescent="0.25">
      <c r="B121" s="87" t="s">
        <v>424</v>
      </c>
      <c r="C121" s="55" t="s">
        <v>99</v>
      </c>
      <c r="D121" s="67" t="s">
        <v>100</v>
      </c>
    </row>
    <row r="122" spans="2:4" x14ac:dyDescent="0.25">
      <c r="B122" s="92">
        <v>0</v>
      </c>
      <c r="C122" s="31">
        <v>3</v>
      </c>
      <c r="D122" s="46">
        <v>0.42857142857142855</v>
      </c>
    </row>
    <row r="123" spans="2:4" x14ac:dyDescent="0.25">
      <c r="B123" s="92">
        <v>1</v>
      </c>
      <c r="C123" s="31">
        <v>4</v>
      </c>
      <c r="D123" s="46">
        <v>0.5714285714285714</v>
      </c>
    </row>
    <row r="124" spans="2:4" x14ac:dyDescent="0.25">
      <c r="B124" s="93" t="s">
        <v>216</v>
      </c>
      <c r="C124" s="31">
        <v>0</v>
      </c>
      <c r="D124" s="46">
        <v>0</v>
      </c>
    </row>
    <row r="125" spans="2:4" x14ac:dyDescent="0.25">
      <c r="B125" s="93" t="s">
        <v>217</v>
      </c>
      <c r="C125" s="31">
        <v>0</v>
      </c>
      <c r="D125" s="46">
        <v>0</v>
      </c>
    </row>
    <row r="126" spans="2:4" x14ac:dyDescent="0.25">
      <c r="B126" s="92" t="s">
        <v>218</v>
      </c>
      <c r="C126" s="31">
        <v>0</v>
      </c>
      <c r="D126" s="46">
        <v>0</v>
      </c>
    </row>
    <row r="127" spans="2:4" x14ac:dyDescent="0.25">
      <c r="B127" s="93" t="s">
        <v>425</v>
      </c>
      <c r="C127" s="31">
        <v>0</v>
      </c>
      <c r="D127" s="46">
        <v>0</v>
      </c>
    </row>
    <row r="128" spans="2:4" ht="15" x14ac:dyDescent="0.25">
      <c r="B128" s="69"/>
      <c r="C128" s="70"/>
      <c r="D128" s="71"/>
    </row>
    <row r="130" spans="2:4" ht="31.5" x14ac:dyDescent="0.25">
      <c r="B130" s="65" t="s">
        <v>426</v>
      </c>
      <c r="C130" s="66" t="s">
        <v>99</v>
      </c>
      <c r="D130" s="67" t="s">
        <v>100</v>
      </c>
    </row>
    <row r="131" spans="2:4" ht="15" x14ac:dyDescent="0.25">
      <c r="B131" s="44" t="s">
        <v>102</v>
      </c>
      <c r="C131" s="45">
        <v>2</v>
      </c>
      <c r="D131" s="46">
        <v>0.2857142857142857</v>
      </c>
    </row>
    <row r="132" spans="2:4" ht="15" x14ac:dyDescent="0.25">
      <c r="B132" s="44" t="s">
        <v>103</v>
      </c>
      <c r="C132" s="45">
        <v>5</v>
      </c>
      <c r="D132" s="46">
        <v>0.7142857142857143</v>
      </c>
    </row>
    <row r="133" spans="2:4" ht="15" x14ac:dyDescent="0.25">
      <c r="B133" s="44" t="s">
        <v>427</v>
      </c>
      <c r="C133" s="45">
        <v>0</v>
      </c>
      <c r="D133" s="46">
        <v>0</v>
      </c>
    </row>
    <row r="134" spans="2:4" ht="15" x14ac:dyDescent="0.25">
      <c r="B134" s="69"/>
      <c r="C134" s="70"/>
      <c r="D134" s="71"/>
    </row>
    <row r="136" spans="2:4" ht="31.5" x14ac:dyDescent="0.25">
      <c r="B136" s="65" t="s">
        <v>428</v>
      </c>
      <c r="C136" s="66" t="s">
        <v>99</v>
      </c>
      <c r="D136" s="67" t="s">
        <v>100</v>
      </c>
    </row>
    <row r="137" spans="2:4" ht="15" x14ac:dyDescent="0.25">
      <c r="B137" s="44" t="s">
        <v>102</v>
      </c>
      <c r="C137" s="45">
        <v>0</v>
      </c>
      <c r="D137" s="46">
        <v>0</v>
      </c>
    </row>
    <row r="138" spans="2:4" ht="15" x14ac:dyDescent="0.25">
      <c r="B138" s="44" t="s">
        <v>103</v>
      </c>
      <c r="C138" s="45">
        <v>7</v>
      </c>
      <c r="D138" s="46">
        <v>1</v>
      </c>
    </row>
    <row r="139" spans="2:4" ht="15" x14ac:dyDescent="0.25">
      <c r="B139" s="44" t="s">
        <v>427</v>
      </c>
      <c r="C139" s="45">
        <v>0</v>
      </c>
      <c r="D139" s="46">
        <v>0</v>
      </c>
    </row>
    <row r="140" spans="2:4" ht="15" x14ac:dyDescent="0.25">
      <c r="B140" s="69"/>
      <c r="C140" s="70"/>
      <c r="D140" s="71"/>
    </row>
    <row r="141" spans="2:4" ht="15" x14ac:dyDescent="0.25">
      <c r="B141" s="69"/>
      <c r="C141" s="70"/>
      <c r="D141" s="71"/>
    </row>
    <row r="142" spans="2:4" x14ac:dyDescent="0.25">
      <c r="B142" s="87" t="s">
        <v>220</v>
      </c>
      <c r="C142" s="66" t="s">
        <v>99</v>
      </c>
      <c r="D142" s="67" t="s">
        <v>100</v>
      </c>
    </row>
    <row r="143" spans="2:4" ht="45.75" x14ac:dyDescent="0.25">
      <c r="B143" s="68" t="s">
        <v>221</v>
      </c>
      <c r="C143" s="31">
        <v>6</v>
      </c>
      <c r="D143" s="32">
        <v>0.8571428571428571</v>
      </c>
    </row>
    <row r="144" spans="2:4" ht="30.75" x14ac:dyDescent="0.25">
      <c r="B144" s="68" t="s">
        <v>222</v>
      </c>
      <c r="C144" s="31">
        <v>0</v>
      </c>
      <c r="D144" s="32">
        <v>0</v>
      </c>
    </row>
    <row r="145" spans="2:4" x14ac:dyDescent="0.25">
      <c r="B145" s="68" t="s">
        <v>223</v>
      </c>
      <c r="C145" s="31">
        <v>0</v>
      </c>
      <c r="D145" s="32">
        <v>0</v>
      </c>
    </row>
    <row r="146" spans="2:4" x14ac:dyDescent="0.25">
      <c r="B146" s="68" t="s">
        <v>224</v>
      </c>
      <c r="C146" s="31">
        <v>0</v>
      </c>
      <c r="D146" s="32">
        <v>0</v>
      </c>
    </row>
    <row r="147" spans="2:4" x14ac:dyDescent="0.25">
      <c r="B147" s="68" t="s">
        <v>225</v>
      </c>
      <c r="C147" s="31">
        <v>0</v>
      </c>
      <c r="D147" s="32">
        <v>0</v>
      </c>
    </row>
    <row r="148" spans="2:4" x14ac:dyDescent="0.25">
      <c r="B148" s="68" t="s">
        <v>87</v>
      </c>
      <c r="C148" s="31">
        <v>0</v>
      </c>
      <c r="D148" s="32">
        <v>0</v>
      </c>
    </row>
    <row r="149" spans="2:4" x14ac:dyDescent="0.25">
      <c r="B149" s="68" t="s">
        <v>226</v>
      </c>
      <c r="C149" s="31">
        <v>0</v>
      </c>
      <c r="D149" s="32">
        <v>0</v>
      </c>
    </row>
    <row r="150" spans="2:4" x14ac:dyDescent="0.25">
      <c r="B150" s="68" t="s">
        <v>227</v>
      </c>
      <c r="C150" s="31">
        <v>0</v>
      </c>
      <c r="D150" s="32">
        <v>0</v>
      </c>
    </row>
    <row r="151" spans="2:4" x14ac:dyDescent="0.25">
      <c r="B151" s="68" t="s">
        <v>88</v>
      </c>
      <c r="C151" s="31">
        <v>0</v>
      </c>
      <c r="D151" s="32">
        <v>0</v>
      </c>
    </row>
    <row r="152" spans="2:4" x14ac:dyDescent="0.25">
      <c r="B152" s="68" t="s">
        <v>228</v>
      </c>
      <c r="C152" s="31">
        <v>0</v>
      </c>
      <c r="D152" s="32">
        <v>0</v>
      </c>
    </row>
    <row r="153" spans="2:4" x14ac:dyDescent="0.25">
      <c r="B153" s="68" t="s">
        <v>229</v>
      </c>
      <c r="C153" s="31">
        <v>1</v>
      </c>
      <c r="D153" s="32">
        <v>0.14285714285714285</v>
      </c>
    </row>
    <row r="154" spans="2:4" x14ac:dyDescent="0.25">
      <c r="B154" s="68" t="s">
        <v>89</v>
      </c>
      <c r="C154" s="31">
        <v>0</v>
      </c>
      <c r="D154" s="32">
        <v>0</v>
      </c>
    </row>
    <row r="155" spans="2:4" x14ac:dyDescent="0.25">
      <c r="B155" s="68" t="s">
        <v>230</v>
      </c>
      <c r="C155" s="31">
        <v>0</v>
      </c>
      <c r="D155" s="32">
        <v>0</v>
      </c>
    </row>
    <row r="156" spans="2:4" x14ac:dyDescent="0.25">
      <c r="B156" s="68" t="s">
        <v>231</v>
      </c>
      <c r="C156" s="31">
        <v>0</v>
      </c>
      <c r="D156" s="32">
        <v>0</v>
      </c>
    </row>
    <row r="157" spans="2:4" x14ac:dyDescent="0.25">
      <c r="B157" s="68" t="s">
        <v>232</v>
      </c>
      <c r="C157" s="31">
        <v>0</v>
      </c>
      <c r="D157" s="32">
        <v>0</v>
      </c>
    </row>
    <row r="158" spans="2:4" x14ac:dyDescent="0.25">
      <c r="B158" s="72"/>
      <c r="C158" s="70"/>
      <c r="D158" s="71"/>
    </row>
    <row r="160" spans="2:4" x14ac:dyDescent="0.25">
      <c r="B160" s="65" t="s">
        <v>429</v>
      </c>
      <c r="C160" s="66" t="s">
        <v>99</v>
      </c>
    </row>
    <row r="161" spans="2:4" x14ac:dyDescent="0.25">
      <c r="B161" s="44" t="s">
        <v>234</v>
      </c>
      <c r="C161" s="45">
        <v>2</v>
      </c>
    </row>
    <row r="162" spans="2:4" x14ac:dyDescent="0.25">
      <c r="B162" s="44" t="s">
        <v>235</v>
      </c>
      <c r="C162" s="45">
        <v>3</v>
      </c>
    </row>
    <row r="163" spans="2:4" x14ac:dyDescent="0.25">
      <c r="B163" s="44" t="s">
        <v>103</v>
      </c>
      <c r="C163" s="45">
        <v>3</v>
      </c>
    </row>
    <row r="166" spans="2:4" ht="31.5" x14ac:dyDescent="0.25">
      <c r="B166" s="65" t="s">
        <v>430</v>
      </c>
      <c r="C166" s="66" t="s">
        <v>99</v>
      </c>
    </row>
    <row r="167" spans="2:4" ht="30" x14ac:dyDescent="0.25">
      <c r="B167" s="44" t="s">
        <v>431</v>
      </c>
      <c r="C167" s="45">
        <v>0</v>
      </c>
    </row>
    <row r="168" spans="2:4" ht="30" x14ac:dyDescent="0.25">
      <c r="B168" s="44" t="s">
        <v>432</v>
      </c>
      <c r="C168" s="45">
        <v>0</v>
      </c>
    </row>
    <row r="169" spans="2:4" x14ac:dyDescent="0.25">
      <c r="B169" s="44" t="s">
        <v>433</v>
      </c>
      <c r="C169" s="45">
        <v>7</v>
      </c>
    </row>
    <row r="170" spans="2:4" x14ac:dyDescent="0.25">
      <c r="B170" s="44" t="s">
        <v>265</v>
      </c>
      <c r="C170" s="45">
        <v>0</v>
      </c>
    </row>
    <row r="173" spans="2:4" ht="31.5" x14ac:dyDescent="0.25">
      <c r="B173" s="65" t="s">
        <v>434</v>
      </c>
      <c r="C173" s="66" t="s">
        <v>99</v>
      </c>
      <c r="D173" s="67" t="s">
        <v>100</v>
      </c>
    </row>
    <row r="174" spans="2:4" x14ac:dyDescent="0.25">
      <c r="B174" s="44" t="s">
        <v>435</v>
      </c>
      <c r="C174" s="45">
        <v>0</v>
      </c>
      <c r="D174" s="32">
        <v>0</v>
      </c>
    </row>
    <row r="175" spans="2:4" x14ac:dyDescent="0.25">
      <c r="B175" s="44" t="s">
        <v>436</v>
      </c>
      <c r="C175" s="45">
        <v>0</v>
      </c>
      <c r="D175" s="32">
        <v>0</v>
      </c>
    </row>
    <row r="176" spans="2:4" x14ac:dyDescent="0.25">
      <c r="B176" s="44" t="s">
        <v>437</v>
      </c>
      <c r="C176" s="45">
        <v>7</v>
      </c>
      <c r="D176" s="32">
        <v>1</v>
      </c>
    </row>
    <row r="177" spans="2:4" x14ac:dyDescent="0.25">
      <c r="B177" s="44" t="s">
        <v>438</v>
      </c>
      <c r="C177" s="45">
        <v>0</v>
      </c>
      <c r="D177" s="32">
        <v>0</v>
      </c>
    </row>
    <row r="180" spans="2:4" x14ac:dyDescent="0.25">
      <c r="B180" s="65" t="s">
        <v>439</v>
      </c>
      <c r="C180" s="66" t="s">
        <v>99</v>
      </c>
    </row>
    <row r="181" spans="2:4" x14ac:dyDescent="0.25">
      <c r="B181" s="44" t="s">
        <v>440</v>
      </c>
      <c r="C181" s="45">
        <v>7</v>
      </c>
    </row>
    <row r="182" spans="2:4" x14ac:dyDescent="0.25">
      <c r="B182" s="44" t="s">
        <v>441</v>
      </c>
      <c r="C182" s="45">
        <v>7</v>
      </c>
    </row>
    <row r="183" spans="2:4" x14ac:dyDescent="0.25">
      <c r="B183" s="44" t="s">
        <v>442</v>
      </c>
      <c r="C183" s="45">
        <v>0</v>
      </c>
    </row>
    <row r="184" spans="2:4" x14ac:dyDescent="0.25">
      <c r="B184" s="44" t="s">
        <v>443</v>
      </c>
      <c r="C184" s="45">
        <v>0</v>
      </c>
    </row>
    <row r="185" spans="2:4" x14ac:dyDescent="0.25">
      <c r="B185" s="44" t="s">
        <v>444</v>
      </c>
      <c r="C185" s="45">
        <v>0</v>
      </c>
    </row>
    <row r="186" spans="2:4" x14ac:dyDescent="0.25">
      <c r="B186" s="44" t="s">
        <v>445</v>
      </c>
      <c r="C186" s="45">
        <v>0</v>
      </c>
    </row>
    <row r="187" spans="2:4" x14ac:dyDescent="0.25">
      <c r="B187" s="44" t="s">
        <v>446</v>
      </c>
      <c r="C187" s="45">
        <v>0</v>
      </c>
    </row>
    <row r="190" spans="2:4" ht="47.25" x14ac:dyDescent="0.25">
      <c r="B190" s="65" t="s">
        <v>447</v>
      </c>
      <c r="C190" s="66" t="s">
        <v>99</v>
      </c>
      <c r="D190" s="67" t="s">
        <v>100</v>
      </c>
    </row>
    <row r="191" spans="2:4" x14ac:dyDescent="0.25">
      <c r="B191" s="44" t="s">
        <v>102</v>
      </c>
      <c r="C191" s="45">
        <v>0</v>
      </c>
      <c r="D191" s="32">
        <v>0</v>
      </c>
    </row>
    <row r="192" spans="2:4" x14ac:dyDescent="0.25">
      <c r="B192" s="44" t="s">
        <v>103</v>
      </c>
      <c r="C192" s="45">
        <v>7</v>
      </c>
      <c r="D192" s="32">
        <v>1</v>
      </c>
    </row>
    <row r="193" spans="2:4" x14ac:dyDescent="0.25">
      <c r="B193" s="44" t="s">
        <v>176</v>
      </c>
      <c r="C193" s="45">
        <v>0</v>
      </c>
      <c r="D193" s="32">
        <v>0</v>
      </c>
    </row>
    <row r="196" spans="2:4" ht="31.5" x14ac:dyDescent="0.25">
      <c r="B196" s="65" t="s">
        <v>448</v>
      </c>
      <c r="C196" s="66" t="s">
        <v>99</v>
      </c>
      <c r="D196" s="67" t="s">
        <v>100</v>
      </c>
    </row>
    <row r="197" spans="2:4" x14ac:dyDescent="0.25">
      <c r="B197" s="44" t="s">
        <v>102</v>
      </c>
      <c r="C197" s="45">
        <v>7</v>
      </c>
      <c r="D197" s="32">
        <v>1</v>
      </c>
    </row>
    <row r="198" spans="2:4" x14ac:dyDescent="0.25">
      <c r="B198" s="44" t="s">
        <v>103</v>
      </c>
      <c r="C198" s="45">
        <v>0</v>
      </c>
      <c r="D198" s="32">
        <v>0</v>
      </c>
    </row>
    <row r="199" spans="2:4" x14ac:dyDescent="0.25">
      <c r="B199" s="44" t="s">
        <v>176</v>
      </c>
      <c r="C199" s="45">
        <v>0</v>
      </c>
      <c r="D199" s="32">
        <v>0</v>
      </c>
    </row>
    <row r="202" spans="2:4" x14ac:dyDescent="0.25">
      <c r="B202" s="65" t="s">
        <v>449</v>
      </c>
      <c r="C202" s="66" t="s">
        <v>99</v>
      </c>
      <c r="D202" s="67" t="s">
        <v>100</v>
      </c>
    </row>
    <row r="203" spans="2:4" x14ac:dyDescent="0.25">
      <c r="B203" s="44" t="s">
        <v>102</v>
      </c>
      <c r="C203" s="45">
        <v>7</v>
      </c>
      <c r="D203" s="32">
        <v>1</v>
      </c>
    </row>
    <row r="204" spans="2:4" x14ac:dyDescent="0.25">
      <c r="B204" s="44" t="s">
        <v>103</v>
      </c>
      <c r="C204" s="45">
        <v>0</v>
      </c>
      <c r="D204" s="32">
        <v>0</v>
      </c>
    </row>
    <row r="205" spans="2:4" x14ac:dyDescent="0.25">
      <c r="B205" s="44" t="s">
        <v>176</v>
      </c>
      <c r="C205" s="45">
        <v>0</v>
      </c>
      <c r="D205" s="32">
        <v>0</v>
      </c>
    </row>
    <row r="208" spans="2:4" x14ac:dyDescent="0.25">
      <c r="B208" s="65" t="s">
        <v>450</v>
      </c>
      <c r="C208" s="66" t="s">
        <v>99</v>
      </c>
      <c r="D208" s="67" t="s">
        <v>100</v>
      </c>
    </row>
    <row r="209" spans="2:4" x14ac:dyDescent="0.25">
      <c r="B209" s="44" t="s">
        <v>102</v>
      </c>
      <c r="C209" s="45">
        <v>6</v>
      </c>
      <c r="D209" s="32">
        <v>0.8571428571428571</v>
      </c>
    </row>
    <row r="210" spans="2:4" x14ac:dyDescent="0.25">
      <c r="B210" s="44" t="s">
        <v>103</v>
      </c>
      <c r="C210" s="45">
        <v>1</v>
      </c>
      <c r="D210" s="32">
        <v>0.14285714285714285</v>
      </c>
    </row>
    <row r="211" spans="2:4" ht="15" x14ac:dyDescent="0.25">
      <c r="B211" s="69"/>
      <c r="C211" s="70"/>
      <c r="D211" s="71"/>
    </row>
    <row r="215" spans="2:4" ht="24" customHeight="1" x14ac:dyDescent="0.25">
      <c r="B215" s="240" t="s">
        <v>91</v>
      </c>
      <c r="C215" s="241"/>
      <c r="D215" s="242"/>
    </row>
    <row r="217" spans="2:4" ht="16.5" x14ac:dyDescent="0.25">
      <c r="B217" s="53" t="s">
        <v>238</v>
      </c>
    </row>
    <row r="219" spans="2:4" ht="63" x14ac:dyDescent="0.25">
      <c r="B219" s="137" t="s">
        <v>451</v>
      </c>
      <c r="C219" s="97" t="s">
        <v>99</v>
      </c>
      <c r="D219" s="98" t="s">
        <v>100</v>
      </c>
    </row>
    <row r="220" spans="2:4" ht="15" x14ac:dyDescent="0.25">
      <c r="B220" s="47" t="s">
        <v>102</v>
      </c>
      <c r="C220" s="45">
        <v>5</v>
      </c>
      <c r="D220" s="46">
        <v>0.7142857142857143</v>
      </c>
    </row>
    <row r="221" spans="2:4" ht="15" x14ac:dyDescent="0.25">
      <c r="B221" s="47" t="s">
        <v>103</v>
      </c>
      <c r="C221" s="45">
        <v>2</v>
      </c>
      <c r="D221" s="46">
        <v>0.2857142857142857</v>
      </c>
    </row>
    <row r="222" spans="2:4" ht="15" x14ac:dyDescent="0.25">
      <c r="B222" s="138"/>
      <c r="C222" s="70"/>
      <c r="D222" s="71"/>
    </row>
    <row r="223" spans="2:4" ht="15" x14ac:dyDescent="0.25">
      <c r="B223"/>
      <c r="C223" s="21"/>
      <c r="D223" s="139"/>
    </row>
    <row r="224" spans="2:4" ht="31.5" x14ac:dyDescent="0.25">
      <c r="B224" s="140" t="s">
        <v>240</v>
      </c>
      <c r="C224" s="97" t="s">
        <v>99</v>
      </c>
      <c r="D224" s="98" t="s">
        <v>100</v>
      </c>
    </row>
    <row r="225" spans="2:4" ht="15" x14ac:dyDescent="0.25">
      <c r="B225" s="50" t="s">
        <v>102</v>
      </c>
      <c r="C225" s="45">
        <v>5</v>
      </c>
      <c r="D225" s="46">
        <v>0.7142857142857143</v>
      </c>
    </row>
    <row r="226" spans="2:4" ht="15" x14ac:dyDescent="0.25">
      <c r="B226" s="50" t="s">
        <v>103</v>
      </c>
      <c r="C226" s="45">
        <v>2</v>
      </c>
      <c r="D226" s="46">
        <v>0.2857142857142857</v>
      </c>
    </row>
    <row r="227" spans="2:4" ht="15" x14ac:dyDescent="0.25">
      <c r="B227" s="102"/>
      <c r="C227" s="70"/>
      <c r="D227" s="71"/>
    </row>
    <row r="228" spans="2:4" ht="15" x14ac:dyDescent="0.25">
      <c r="B228"/>
      <c r="C228" s="21"/>
      <c r="D228" s="139"/>
    </row>
    <row r="229" spans="2:4" ht="47.25" x14ac:dyDescent="0.25">
      <c r="B229" s="141" t="s">
        <v>452</v>
      </c>
      <c r="C229" s="97" t="s">
        <v>99</v>
      </c>
      <c r="D229" s="98" t="s">
        <v>100</v>
      </c>
    </row>
    <row r="230" spans="2:4" ht="15" x14ac:dyDescent="0.25">
      <c r="B230" s="50" t="s">
        <v>102</v>
      </c>
      <c r="C230" s="45">
        <v>7</v>
      </c>
      <c r="D230" s="46">
        <v>1</v>
      </c>
    </row>
    <row r="231" spans="2:4" ht="15" x14ac:dyDescent="0.25">
      <c r="B231" s="50" t="s">
        <v>103</v>
      </c>
      <c r="C231" s="45">
        <v>0</v>
      </c>
      <c r="D231" s="46">
        <v>0</v>
      </c>
    </row>
    <row r="232" spans="2:4" ht="15" x14ac:dyDescent="0.25">
      <c r="B232" s="102"/>
      <c r="C232" s="70"/>
      <c r="D232" s="71"/>
    </row>
    <row r="233" spans="2:4" ht="15" x14ac:dyDescent="0.25">
      <c r="B233"/>
      <c r="C233" s="21"/>
      <c r="D233" s="139"/>
    </row>
    <row r="234" spans="2:4" ht="31.5" x14ac:dyDescent="0.25">
      <c r="B234" s="140" t="s">
        <v>242</v>
      </c>
      <c r="C234" s="97" t="s">
        <v>99</v>
      </c>
      <c r="D234" s="98" t="s">
        <v>100</v>
      </c>
    </row>
    <row r="235" spans="2:4" ht="15" x14ac:dyDescent="0.25">
      <c r="B235" s="50" t="s">
        <v>102</v>
      </c>
      <c r="C235" s="45">
        <v>7</v>
      </c>
      <c r="D235" s="46">
        <v>1</v>
      </c>
    </row>
    <row r="236" spans="2:4" ht="15" x14ac:dyDescent="0.25">
      <c r="B236" s="50" t="s">
        <v>103</v>
      </c>
      <c r="C236" s="45">
        <v>0</v>
      </c>
      <c r="D236" s="46">
        <v>0</v>
      </c>
    </row>
    <row r="237" spans="2:4" ht="15" x14ac:dyDescent="0.25">
      <c r="B237" s="102"/>
      <c r="C237" s="70"/>
      <c r="D237" s="71"/>
    </row>
    <row r="238" spans="2:4" ht="15" x14ac:dyDescent="0.25">
      <c r="B238"/>
      <c r="C238" s="21"/>
      <c r="D238" s="139"/>
    </row>
    <row r="239" spans="2:4" ht="31.5" x14ac:dyDescent="0.25">
      <c r="B239" s="137" t="s">
        <v>453</v>
      </c>
      <c r="C239" s="97" t="s">
        <v>99</v>
      </c>
      <c r="D239" s="98" t="s">
        <v>100</v>
      </c>
    </row>
    <row r="240" spans="2:4" ht="15" x14ac:dyDescent="0.25">
      <c r="B240" s="47" t="s">
        <v>102</v>
      </c>
      <c r="C240" s="45">
        <v>7</v>
      </c>
      <c r="D240" s="46">
        <v>1</v>
      </c>
    </row>
    <row r="241" spans="2:4" ht="15" x14ac:dyDescent="0.25">
      <c r="B241" s="47" t="s">
        <v>103</v>
      </c>
      <c r="C241" s="45">
        <v>0</v>
      </c>
      <c r="D241" s="46">
        <v>0</v>
      </c>
    </row>
    <row r="242" spans="2:4" ht="15" x14ac:dyDescent="0.25">
      <c r="B242" s="138"/>
      <c r="C242" s="70"/>
      <c r="D242" s="71"/>
    </row>
    <row r="243" spans="2:4" ht="15" x14ac:dyDescent="0.25">
      <c r="B243"/>
      <c r="C243" s="21"/>
      <c r="D243" s="139"/>
    </row>
    <row r="244" spans="2:4" ht="31.5" x14ac:dyDescent="0.25">
      <c r="B244" s="140" t="s">
        <v>454</v>
      </c>
      <c r="C244" s="97" t="s">
        <v>99</v>
      </c>
      <c r="D244" s="98" t="s">
        <v>100</v>
      </c>
    </row>
    <row r="245" spans="2:4" ht="15" x14ac:dyDescent="0.25">
      <c r="B245" s="50" t="s">
        <v>102</v>
      </c>
      <c r="C245" s="45">
        <v>7</v>
      </c>
      <c r="D245" s="46">
        <v>1</v>
      </c>
    </row>
    <row r="246" spans="2:4" ht="15" x14ac:dyDescent="0.25">
      <c r="B246" s="50" t="s">
        <v>245</v>
      </c>
      <c r="C246" s="45">
        <v>0</v>
      </c>
      <c r="D246" s="46">
        <v>0</v>
      </c>
    </row>
    <row r="247" spans="2:4" ht="15" x14ac:dyDescent="0.25">
      <c r="B247" s="50" t="s">
        <v>246</v>
      </c>
      <c r="C247" s="45">
        <v>0</v>
      </c>
      <c r="D247" s="46">
        <v>0</v>
      </c>
    </row>
    <row r="248" spans="2:4" ht="15" x14ac:dyDescent="0.25">
      <c r="B248" s="102"/>
      <c r="C248" s="70"/>
      <c r="D248" s="71"/>
    </row>
    <row r="249" spans="2:4" ht="15" x14ac:dyDescent="0.25">
      <c r="B249"/>
      <c r="C249" s="21"/>
      <c r="D249" s="139"/>
    </row>
    <row r="250" spans="2:4" ht="47.25" x14ac:dyDescent="0.25">
      <c r="B250" s="140" t="s">
        <v>455</v>
      </c>
      <c r="C250" s="97" t="s">
        <v>99</v>
      </c>
      <c r="D250" s="98" t="s">
        <v>100</v>
      </c>
    </row>
    <row r="251" spans="2:4" ht="15" x14ac:dyDescent="0.25">
      <c r="B251" s="50" t="s">
        <v>102</v>
      </c>
      <c r="C251" s="45">
        <v>7</v>
      </c>
      <c r="D251" s="46">
        <v>1</v>
      </c>
    </row>
    <row r="252" spans="2:4" ht="15" x14ac:dyDescent="0.25">
      <c r="B252" s="50" t="s">
        <v>103</v>
      </c>
      <c r="C252" s="45">
        <v>0</v>
      </c>
      <c r="D252" s="46">
        <v>0</v>
      </c>
    </row>
    <row r="253" spans="2:4" ht="15" x14ac:dyDescent="0.25">
      <c r="B253" s="102"/>
      <c r="C253" s="70"/>
      <c r="D253" s="71"/>
    </row>
    <row r="254" spans="2:4" ht="15" x14ac:dyDescent="0.25">
      <c r="B254"/>
      <c r="C254" s="21"/>
      <c r="D254" s="139"/>
    </row>
    <row r="255" spans="2:4" ht="47.25" x14ac:dyDescent="0.25">
      <c r="B255" s="140" t="s">
        <v>456</v>
      </c>
      <c r="C255" s="97" t="s">
        <v>99</v>
      </c>
      <c r="D255" s="98" t="s">
        <v>100</v>
      </c>
    </row>
    <row r="256" spans="2:4" ht="15" x14ac:dyDescent="0.25">
      <c r="B256" s="50" t="s">
        <v>102</v>
      </c>
      <c r="C256" s="45">
        <v>4</v>
      </c>
      <c r="D256" s="46">
        <v>0.5714285714285714</v>
      </c>
    </row>
    <row r="257" spans="2:4" ht="15" x14ac:dyDescent="0.25">
      <c r="B257" s="50" t="s">
        <v>245</v>
      </c>
      <c r="C257" s="45">
        <v>0</v>
      </c>
      <c r="D257" s="46">
        <v>0</v>
      </c>
    </row>
    <row r="258" spans="2:4" ht="15" x14ac:dyDescent="0.25">
      <c r="B258" s="50" t="s">
        <v>249</v>
      </c>
      <c r="C258" s="45">
        <v>3</v>
      </c>
      <c r="D258" s="46">
        <v>0.42857142857142855</v>
      </c>
    </row>
    <row r="259" spans="2:4" ht="15" x14ac:dyDescent="0.25">
      <c r="B259"/>
      <c r="C259" s="21"/>
      <c r="D259" s="139"/>
    </row>
    <row r="260" spans="2:4" ht="15" x14ac:dyDescent="0.25">
      <c r="B260"/>
      <c r="C260" s="21"/>
      <c r="D260" s="139"/>
    </row>
    <row r="261" spans="2:4" ht="47.25" x14ac:dyDescent="0.25">
      <c r="B261" s="140" t="s">
        <v>457</v>
      </c>
      <c r="C261" s="97" t="s">
        <v>99</v>
      </c>
      <c r="D261" s="98" t="s">
        <v>100</v>
      </c>
    </row>
    <row r="262" spans="2:4" ht="15" x14ac:dyDescent="0.25">
      <c r="B262" s="50" t="s">
        <v>102</v>
      </c>
      <c r="C262" s="45">
        <v>7</v>
      </c>
      <c r="D262" s="46">
        <v>1</v>
      </c>
    </row>
    <row r="263" spans="2:4" ht="15" x14ac:dyDescent="0.25">
      <c r="B263" s="50" t="s">
        <v>103</v>
      </c>
      <c r="C263" s="45">
        <v>0</v>
      </c>
      <c r="D263" s="46">
        <v>0</v>
      </c>
    </row>
    <row r="264" spans="2:4" ht="15" x14ac:dyDescent="0.25">
      <c r="B264"/>
      <c r="C264" s="21"/>
      <c r="D264" s="139"/>
    </row>
    <row r="265" spans="2:4" ht="15" x14ac:dyDescent="0.25">
      <c r="B265"/>
      <c r="C265" s="21"/>
      <c r="D265" s="139"/>
    </row>
    <row r="266" spans="2:4" ht="31.5" x14ac:dyDescent="0.25">
      <c r="B266" s="76" t="s">
        <v>255</v>
      </c>
      <c r="C266" s="66" t="s">
        <v>99</v>
      </c>
      <c r="D266" s="23"/>
    </row>
    <row r="267" spans="2:4" x14ac:dyDescent="0.25">
      <c r="B267" s="107" t="s">
        <v>256</v>
      </c>
      <c r="C267" s="31">
        <v>4</v>
      </c>
      <c r="D267" s="23"/>
    </row>
    <row r="268" spans="2:4" x14ac:dyDescent="0.25">
      <c r="B268" s="107" t="s">
        <v>257</v>
      </c>
      <c r="C268" s="31">
        <v>0</v>
      </c>
      <c r="D268" s="23"/>
    </row>
    <row r="269" spans="2:4" x14ac:dyDescent="0.25">
      <c r="B269" s="107" t="s">
        <v>258</v>
      </c>
      <c r="C269" s="31">
        <v>6</v>
      </c>
      <c r="D269" s="23"/>
    </row>
    <row r="270" spans="2:4" x14ac:dyDescent="0.25">
      <c r="B270" s="107" t="s">
        <v>259</v>
      </c>
      <c r="C270" s="31">
        <v>5</v>
      </c>
      <c r="D270" s="23"/>
    </row>
    <row r="271" spans="2:4" x14ac:dyDescent="0.25">
      <c r="B271" s="107" t="s">
        <v>260</v>
      </c>
      <c r="C271" s="31">
        <v>2</v>
      </c>
      <c r="D271" s="23"/>
    </row>
    <row r="272" spans="2:4" x14ac:dyDescent="0.25">
      <c r="B272" s="107" t="s">
        <v>261</v>
      </c>
      <c r="C272" s="31">
        <v>3</v>
      </c>
      <c r="D272" s="23"/>
    </row>
    <row r="273" spans="2:4" x14ac:dyDescent="0.25">
      <c r="B273" s="107" t="s">
        <v>262</v>
      </c>
      <c r="C273" s="31">
        <v>3</v>
      </c>
      <c r="D273" s="23"/>
    </row>
    <row r="274" spans="2:4" x14ac:dyDescent="0.25">
      <c r="B274" s="107" t="s">
        <v>263</v>
      </c>
      <c r="C274" s="31">
        <v>2</v>
      </c>
      <c r="D274" s="23"/>
    </row>
    <row r="275" spans="2:4" x14ac:dyDescent="0.25">
      <c r="B275" s="107" t="s">
        <v>264</v>
      </c>
      <c r="C275" s="31">
        <v>6</v>
      </c>
      <c r="D275" s="23"/>
    </row>
    <row r="276" spans="2:4" x14ac:dyDescent="0.25">
      <c r="B276" s="107" t="s">
        <v>265</v>
      </c>
      <c r="C276" s="31">
        <v>0</v>
      </c>
      <c r="D276" s="23"/>
    </row>
    <row r="277" spans="2:4" x14ac:dyDescent="0.25">
      <c r="B277" s="108"/>
      <c r="C277" s="74"/>
      <c r="D277" s="71"/>
    </row>
    <row r="278" spans="2:4" ht="15" x14ac:dyDescent="0.25">
      <c r="B278"/>
      <c r="C278" s="21"/>
      <c r="D278" s="139"/>
    </row>
    <row r="279" spans="2:4" ht="31.5" x14ac:dyDescent="0.25">
      <c r="B279" s="54" t="s">
        <v>266</v>
      </c>
      <c r="C279" s="66" t="s">
        <v>99</v>
      </c>
      <c r="D279" s="67" t="s">
        <v>100</v>
      </c>
    </row>
    <row r="280" spans="2:4" ht="15" x14ac:dyDescent="0.25">
      <c r="B280" s="50" t="s">
        <v>102</v>
      </c>
      <c r="C280" s="45">
        <v>7</v>
      </c>
      <c r="D280" s="46">
        <v>1</v>
      </c>
    </row>
    <row r="281" spans="2:4" ht="15" x14ac:dyDescent="0.25">
      <c r="B281" s="50" t="s">
        <v>103</v>
      </c>
      <c r="C281" s="45">
        <v>0</v>
      </c>
      <c r="D281" s="46">
        <v>0</v>
      </c>
    </row>
    <row r="282" spans="2:4" ht="15" x14ac:dyDescent="0.25">
      <c r="B282" s="102"/>
      <c r="C282" s="70"/>
      <c r="D282" s="71"/>
    </row>
    <row r="283" spans="2:4" ht="15" x14ac:dyDescent="0.25">
      <c r="B283" s="102"/>
      <c r="C283" s="70"/>
      <c r="D283" s="71"/>
    </row>
    <row r="284" spans="2:4" x14ac:dyDescent="0.25">
      <c r="B284" s="42" t="s">
        <v>267</v>
      </c>
      <c r="C284" s="21"/>
      <c r="D284" s="139"/>
    </row>
    <row r="285" spans="2:4" ht="31.5" x14ac:dyDescent="0.25">
      <c r="B285" s="42" t="s">
        <v>98</v>
      </c>
      <c r="C285" s="43" t="s">
        <v>99</v>
      </c>
      <c r="D285" s="43" t="s">
        <v>100</v>
      </c>
    </row>
    <row r="286" spans="2:4" ht="15" x14ac:dyDescent="0.25">
      <c r="B286" s="44" t="s">
        <v>102</v>
      </c>
      <c r="C286" s="45">
        <v>7</v>
      </c>
      <c r="D286" s="46">
        <v>1</v>
      </c>
    </row>
    <row r="287" spans="2:4" ht="15" x14ac:dyDescent="0.25">
      <c r="B287" s="44" t="s">
        <v>103</v>
      </c>
      <c r="C287" s="45">
        <v>0</v>
      </c>
      <c r="D287" s="46">
        <v>0</v>
      </c>
    </row>
    <row r="288" spans="2:4" ht="15" x14ac:dyDescent="0.25">
      <c r="B288" s="69"/>
      <c r="C288" s="70"/>
      <c r="D288" s="71"/>
    </row>
    <row r="289" spans="2:4" ht="15" x14ac:dyDescent="0.25">
      <c r="B289" s="69"/>
      <c r="C289" s="70"/>
      <c r="D289" s="71"/>
    </row>
    <row r="290" spans="2:4" ht="16.5" x14ac:dyDescent="0.25">
      <c r="B290" s="142" t="s">
        <v>458</v>
      </c>
      <c r="C290" s="70"/>
      <c r="D290" s="71"/>
    </row>
    <row r="291" spans="2:4" ht="15" x14ac:dyDescent="0.25">
      <c r="B291"/>
      <c r="C291" s="21"/>
      <c r="D291" s="139"/>
    </row>
    <row r="292" spans="2:4" ht="47.25" x14ac:dyDescent="0.25">
      <c r="B292" s="65" t="s">
        <v>269</v>
      </c>
      <c r="C292" s="66" t="s">
        <v>99</v>
      </c>
      <c r="D292" s="67" t="s">
        <v>100</v>
      </c>
    </row>
    <row r="293" spans="2:4" ht="15" x14ac:dyDescent="0.25">
      <c r="B293" s="44" t="s">
        <v>102</v>
      </c>
      <c r="C293" s="45">
        <v>2</v>
      </c>
      <c r="D293" s="46">
        <v>0.2857142857142857</v>
      </c>
    </row>
    <row r="294" spans="2:4" ht="15" x14ac:dyDescent="0.25">
      <c r="B294" s="44" t="s">
        <v>103</v>
      </c>
      <c r="C294" s="45">
        <v>5</v>
      </c>
      <c r="D294" s="46">
        <v>0.7142857142857143</v>
      </c>
    </row>
    <row r="295" spans="2:4" ht="15" x14ac:dyDescent="0.25">
      <c r="B295" s="44" t="s">
        <v>137</v>
      </c>
      <c r="C295" s="45">
        <v>0</v>
      </c>
      <c r="D295" s="46">
        <v>0</v>
      </c>
    </row>
    <row r="296" spans="2:4" ht="15" x14ac:dyDescent="0.25">
      <c r="B296" s="69"/>
      <c r="C296" s="70"/>
      <c r="D296" s="71"/>
    </row>
    <row r="297" spans="2:4" ht="15" x14ac:dyDescent="0.25">
      <c r="B297"/>
      <c r="C297" s="21"/>
      <c r="D297" s="139"/>
    </row>
    <row r="298" spans="2:4" ht="31.5" x14ac:dyDescent="0.25">
      <c r="B298" s="140" t="s">
        <v>270</v>
      </c>
      <c r="C298" s="97" t="s">
        <v>99</v>
      </c>
      <c r="D298" s="98" t="s">
        <v>100</v>
      </c>
    </row>
    <row r="299" spans="2:4" ht="15" x14ac:dyDescent="0.25">
      <c r="B299" s="48" t="s">
        <v>102</v>
      </c>
      <c r="C299" s="45">
        <v>6</v>
      </c>
      <c r="D299" s="46">
        <v>0.8571428571428571</v>
      </c>
    </row>
    <row r="300" spans="2:4" ht="15" x14ac:dyDescent="0.25">
      <c r="B300" s="48" t="s">
        <v>103</v>
      </c>
      <c r="C300" s="45">
        <v>1</v>
      </c>
      <c r="D300" s="46">
        <v>0.14285714285714285</v>
      </c>
    </row>
    <row r="301" spans="2:4" ht="15" x14ac:dyDescent="0.25">
      <c r="B301" s="143"/>
      <c r="C301" s="70"/>
      <c r="D301" s="71"/>
    </row>
    <row r="302" spans="2:4" ht="15" x14ac:dyDescent="0.25">
      <c r="B302"/>
      <c r="C302" s="21"/>
      <c r="D302" s="139"/>
    </row>
    <row r="303" spans="2:4" ht="47.25" x14ac:dyDescent="0.25">
      <c r="B303" s="114" t="s">
        <v>271</v>
      </c>
      <c r="C303" s="97" t="s">
        <v>99</v>
      </c>
      <c r="D303" s="98" t="s">
        <v>100</v>
      </c>
    </row>
    <row r="304" spans="2:4" ht="15" x14ac:dyDescent="0.25">
      <c r="B304" s="44" t="s">
        <v>102</v>
      </c>
      <c r="C304" s="45">
        <v>6</v>
      </c>
      <c r="D304" s="46">
        <v>0.8571428571428571</v>
      </c>
    </row>
    <row r="305" spans="2:4" ht="15" x14ac:dyDescent="0.25">
      <c r="B305" s="44" t="s">
        <v>103</v>
      </c>
      <c r="C305" s="45">
        <v>1</v>
      </c>
      <c r="D305" s="46">
        <v>0.14285714285714285</v>
      </c>
    </row>
    <row r="306" spans="2:4" ht="15" x14ac:dyDescent="0.25">
      <c r="B306" s="69"/>
      <c r="C306" s="70"/>
      <c r="D306" s="71"/>
    </row>
    <row r="307" spans="2:4" ht="15" x14ac:dyDescent="0.25">
      <c r="B307"/>
      <c r="C307" s="21"/>
      <c r="D307" s="139"/>
    </row>
    <row r="308" spans="2:4" ht="47.25" x14ac:dyDescent="0.25">
      <c r="B308" s="76" t="s">
        <v>459</v>
      </c>
      <c r="C308" s="66" t="s">
        <v>99</v>
      </c>
      <c r="D308" s="67" t="s">
        <v>100</v>
      </c>
    </row>
    <row r="309" spans="2:4" x14ac:dyDescent="0.25">
      <c r="B309" s="30" t="s">
        <v>275</v>
      </c>
      <c r="C309" s="31">
        <v>1</v>
      </c>
      <c r="D309" s="46">
        <v>0.14285714285714285</v>
      </c>
    </row>
    <row r="310" spans="2:4" x14ac:dyDescent="0.25">
      <c r="B310" s="30" t="s">
        <v>276</v>
      </c>
      <c r="C310" s="31">
        <v>3</v>
      </c>
      <c r="D310" s="46">
        <v>0.42857142857142855</v>
      </c>
    </row>
    <row r="311" spans="2:4" x14ac:dyDescent="0.25">
      <c r="B311" s="30" t="s">
        <v>277</v>
      </c>
      <c r="C311" s="31">
        <v>2</v>
      </c>
      <c r="D311" s="46">
        <v>0.2857142857142857</v>
      </c>
    </row>
    <row r="312" spans="2:4" x14ac:dyDescent="0.25">
      <c r="B312" s="30" t="s">
        <v>278</v>
      </c>
      <c r="C312" s="31">
        <v>1</v>
      </c>
      <c r="D312" s="46">
        <v>0.14285714285714285</v>
      </c>
    </row>
    <row r="313" spans="2:4" x14ac:dyDescent="0.25">
      <c r="B313" s="30" t="s">
        <v>279</v>
      </c>
      <c r="C313" s="31">
        <v>0</v>
      </c>
      <c r="D313" s="46">
        <v>0</v>
      </c>
    </row>
    <row r="314" spans="2:4" x14ac:dyDescent="0.25">
      <c r="B314" s="77"/>
      <c r="C314" s="74"/>
      <c r="D314" s="71"/>
    </row>
    <row r="315" spans="2:4" ht="15" x14ac:dyDescent="0.25">
      <c r="B315"/>
      <c r="C315" s="21"/>
      <c r="D315" s="139"/>
    </row>
    <row r="316" spans="2:4" ht="31.5" x14ac:dyDescent="0.25">
      <c r="B316" s="76" t="s">
        <v>460</v>
      </c>
      <c r="C316" s="66" t="s">
        <v>99</v>
      </c>
      <c r="D316" s="67" t="s">
        <v>100</v>
      </c>
    </row>
    <row r="317" spans="2:4" x14ac:dyDescent="0.25">
      <c r="B317" s="30" t="s">
        <v>275</v>
      </c>
      <c r="C317" s="31">
        <v>1</v>
      </c>
      <c r="D317" s="46">
        <v>0.14285714285714285</v>
      </c>
    </row>
    <row r="318" spans="2:4" x14ac:dyDescent="0.25">
      <c r="B318" s="30" t="s">
        <v>276</v>
      </c>
      <c r="C318" s="31">
        <v>3</v>
      </c>
      <c r="D318" s="46">
        <v>0.42857142857142855</v>
      </c>
    </row>
    <row r="319" spans="2:4" x14ac:dyDescent="0.25">
      <c r="B319" s="30" t="s">
        <v>277</v>
      </c>
      <c r="C319" s="31">
        <v>2</v>
      </c>
      <c r="D319" s="46">
        <v>0.2857142857142857</v>
      </c>
    </row>
    <row r="320" spans="2:4" x14ac:dyDescent="0.25">
      <c r="B320" s="30" t="s">
        <v>278</v>
      </c>
      <c r="C320" s="31">
        <v>1</v>
      </c>
      <c r="D320" s="46">
        <v>0.14285714285714285</v>
      </c>
    </row>
    <row r="321" spans="2:4" x14ac:dyDescent="0.25">
      <c r="B321" s="77"/>
      <c r="C321" s="74"/>
      <c r="D321" s="71"/>
    </row>
    <row r="322" spans="2:4" ht="15" x14ac:dyDescent="0.25">
      <c r="B322" s="144"/>
      <c r="C322" s="145"/>
      <c r="D322" s="146"/>
    </row>
    <row r="323" spans="2:4" ht="31.5" x14ac:dyDescent="0.25">
      <c r="B323" s="76" t="s">
        <v>461</v>
      </c>
      <c r="C323" s="66" t="s">
        <v>99</v>
      </c>
      <c r="D323" s="67" t="s">
        <v>100</v>
      </c>
    </row>
    <row r="324" spans="2:4" x14ac:dyDescent="0.25">
      <c r="B324" s="30" t="s">
        <v>102</v>
      </c>
      <c r="C324" s="31">
        <v>7</v>
      </c>
      <c r="D324" s="46">
        <v>1</v>
      </c>
    </row>
    <row r="325" spans="2:4" x14ac:dyDescent="0.25">
      <c r="B325" s="30" t="s">
        <v>103</v>
      </c>
      <c r="C325" s="31">
        <v>0</v>
      </c>
      <c r="D325" s="46">
        <v>0</v>
      </c>
    </row>
    <row r="326" spans="2:4" ht="30.75" x14ac:dyDescent="0.25">
      <c r="B326" s="30" t="s">
        <v>462</v>
      </c>
      <c r="C326" s="31">
        <v>0</v>
      </c>
      <c r="D326" s="46">
        <v>0</v>
      </c>
    </row>
    <row r="327" spans="2:4" x14ac:dyDescent="0.25">
      <c r="B327" s="77"/>
      <c r="C327" s="74"/>
      <c r="D327" s="71"/>
    </row>
    <row r="328" spans="2:4" ht="15" x14ac:dyDescent="0.25">
      <c r="B328"/>
      <c r="C328" s="21"/>
      <c r="D328" s="139"/>
    </row>
    <row r="329" spans="2:4" ht="31.5" x14ac:dyDescent="0.25">
      <c r="B329" s="54" t="s">
        <v>463</v>
      </c>
      <c r="C329" s="66" t="s">
        <v>99</v>
      </c>
      <c r="D329" s="67" t="s">
        <v>100</v>
      </c>
    </row>
    <row r="330" spans="2:4" ht="15" x14ac:dyDescent="0.25">
      <c r="B330" s="50" t="s">
        <v>102</v>
      </c>
      <c r="C330" s="45">
        <v>7</v>
      </c>
      <c r="D330" s="46">
        <v>1</v>
      </c>
    </row>
    <row r="331" spans="2:4" ht="15" x14ac:dyDescent="0.25">
      <c r="B331" s="50" t="s">
        <v>103</v>
      </c>
      <c r="C331" s="45">
        <v>0</v>
      </c>
      <c r="D331" s="46">
        <v>0</v>
      </c>
    </row>
    <row r="332" spans="2:4" ht="15" x14ac:dyDescent="0.25">
      <c r="B332" s="102"/>
      <c r="C332" s="70"/>
      <c r="D332" s="71"/>
    </row>
    <row r="333" spans="2:4" ht="15" x14ac:dyDescent="0.25">
      <c r="B333" s="102"/>
      <c r="C333" s="70"/>
      <c r="D333" s="71"/>
    </row>
    <row r="334" spans="2:4" x14ac:dyDescent="0.25">
      <c r="B334" s="42" t="s">
        <v>284</v>
      </c>
      <c r="C334" s="21"/>
      <c r="D334" s="139"/>
    </row>
    <row r="335" spans="2:4" ht="31.5" x14ac:dyDescent="0.25">
      <c r="B335" s="42" t="s">
        <v>105</v>
      </c>
      <c r="C335" s="43" t="s">
        <v>99</v>
      </c>
      <c r="D335" s="43" t="s">
        <v>100</v>
      </c>
    </row>
    <row r="336" spans="2:4" ht="15" x14ac:dyDescent="0.25">
      <c r="B336" s="44" t="s">
        <v>102</v>
      </c>
      <c r="C336" s="45">
        <v>7</v>
      </c>
      <c r="D336" s="46">
        <v>1</v>
      </c>
    </row>
    <row r="337" spans="2:4" ht="15" x14ac:dyDescent="0.25">
      <c r="B337" s="44" t="s">
        <v>103</v>
      </c>
      <c r="C337" s="45">
        <v>0</v>
      </c>
      <c r="D337" s="46">
        <v>0</v>
      </c>
    </row>
    <row r="338" spans="2:4" ht="15" x14ac:dyDescent="0.25">
      <c r="B338" s="69"/>
      <c r="C338" s="70"/>
      <c r="D338" s="71"/>
    </row>
    <row r="339" spans="2:4" ht="15" x14ac:dyDescent="0.25">
      <c r="B339" s="69"/>
      <c r="C339" s="70"/>
      <c r="D339" s="71"/>
    </row>
    <row r="340" spans="2:4" ht="16.5" x14ac:dyDescent="0.25">
      <c r="B340" s="142" t="s">
        <v>464</v>
      </c>
      <c r="C340" s="70"/>
      <c r="D340" s="71"/>
    </row>
    <row r="341" spans="2:4" ht="15" x14ac:dyDescent="0.25">
      <c r="B341"/>
      <c r="C341" s="21"/>
      <c r="D341" s="139"/>
    </row>
    <row r="342" spans="2:4" ht="63" x14ac:dyDescent="0.25">
      <c r="B342" s="114" t="s">
        <v>465</v>
      </c>
      <c r="C342" s="97" t="s">
        <v>99</v>
      </c>
      <c r="D342" s="98" t="s">
        <v>100</v>
      </c>
    </row>
    <row r="343" spans="2:4" x14ac:dyDescent="0.25">
      <c r="B343" s="68" t="s">
        <v>287</v>
      </c>
      <c r="C343" s="31">
        <v>7</v>
      </c>
      <c r="D343" s="46">
        <v>1</v>
      </c>
    </row>
    <row r="344" spans="2:4" ht="30.75" x14ac:dyDescent="0.25">
      <c r="B344" s="68" t="s">
        <v>288</v>
      </c>
      <c r="C344" s="31">
        <v>0</v>
      </c>
      <c r="D344" s="46">
        <v>0</v>
      </c>
    </row>
    <row r="345" spans="2:4" ht="30.75" x14ac:dyDescent="0.25">
      <c r="B345" s="68" t="s">
        <v>289</v>
      </c>
      <c r="C345" s="31">
        <v>0</v>
      </c>
      <c r="D345" s="46">
        <v>0</v>
      </c>
    </row>
    <row r="346" spans="2:4" ht="15" x14ac:dyDescent="0.25">
      <c r="B346" s="69"/>
      <c r="C346" s="70"/>
      <c r="D346" s="71"/>
    </row>
    <row r="347" spans="2:4" ht="15" x14ac:dyDescent="0.25">
      <c r="B347"/>
      <c r="C347" s="21"/>
      <c r="D347" s="139"/>
    </row>
    <row r="348" spans="2:4" ht="63" x14ac:dyDescent="0.25">
      <c r="B348" s="114" t="s">
        <v>466</v>
      </c>
      <c r="C348" s="97" t="s">
        <v>99</v>
      </c>
      <c r="D348" s="98" t="s">
        <v>100</v>
      </c>
    </row>
    <row r="349" spans="2:4" ht="15" x14ac:dyDescent="0.25">
      <c r="B349" s="44" t="s">
        <v>102</v>
      </c>
      <c r="C349" s="45">
        <v>7</v>
      </c>
      <c r="D349" s="46">
        <v>1</v>
      </c>
    </row>
    <row r="350" spans="2:4" ht="15" x14ac:dyDescent="0.25">
      <c r="B350" s="44" t="s">
        <v>103</v>
      </c>
      <c r="C350" s="45">
        <v>0</v>
      </c>
      <c r="D350" s="46">
        <v>0</v>
      </c>
    </row>
    <row r="351" spans="2:4" ht="15" x14ac:dyDescent="0.25">
      <c r="B351" s="69"/>
      <c r="C351" s="70"/>
      <c r="D351" s="71"/>
    </row>
    <row r="352" spans="2:4" ht="15" x14ac:dyDescent="0.25">
      <c r="B352"/>
      <c r="C352" s="21"/>
      <c r="D352" s="139"/>
    </row>
    <row r="353" spans="2:4" ht="31.5" x14ac:dyDescent="0.25">
      <c r="B353" s="76" t="s">
        <v>467</v>
      </c>
      <c r="C353" s="66" t="s">
        <v>99</v>
      </c>
      <c r="D353" s="67" t="s">
        <v>100</v>
      </c>
    </row>
    <row r="354" spans="2:4" x14ac:dyDescent="0.25">
      <c r="B354" s="30" t="s">
        <v>275</v>
      </c>
      <c r="C354" s="45">
        <v>3</v>
      </c>
      <c r="D354" s="46">
        <v>0.42857142857142855</v>
      </c>
    </row>
    <row r="355" spans="2:4" x14ac:dyDescent="0.25">
      <c r="B355" s="30" t="s">
        <v>276</v>
      </c>
      <c r="C355" s="45">
        <v>2</v>
      </c>
      <c r="D355" s="46">
        <v>0.2857142857142857</v>
      </c>
    </row>
    <row r="356" spans="2:4" x14ac:dyDescent="0.25">
      <c r="B356" s="30" t="s">
        <v>277</v>
      </c>
      <c r="C356" s="45">
        <v>2</v>
      </c>
      <c r="D356" s="46">
        <v>0.2857142857142857</v>
      </c>
    </row>
    <row r="357" spans="2:4" x14ac:dyDescent="0.25">
      <c r="B357" s="30" t="s">
        <v>468</v>
      </c>
      <c r="C357" s="45">
        <v>0</v>
      </c>
      <c r="D357" s="46">
        <v>0</v>
      </c>
    </row>
    <row r="358" spans="2:4" x14ac:dyDescent="0.25">
      <c r="B358" s="30" t="s">
        <v>279</v>
      </c>
      <c r="C358" s="45">
        <v>0</v>
      </c>
      <c r="D358" s="46">
        <v>0</v>
      </c>
    </row>
    <row r="359" spans="2:4" x14ac:dyDescent="0.25">
      <c r="B359" s="77"/>
      <c r="C359" s="70"/>
      <c r="D359" s="71"/>
    </row>
    <row r="360" spans="2:4" ht="15" x14ac:dyDescent="0.25">
      <c r="B360"/>
      <c r="C360" s="21"/>
      <c r="D360" s="139"/>
    </row>
    <row r="361" spans="2:4" ht="31.5" x14ac:dyDescent="0.25">
      <c r="B361" s="76" t="s">
        <v>469</v>
      </c>
      <c r="C361" s="66" t="s">
        <v>99</v>
      </c>
      <c r="D361" s="67" t="s">
        <v>100</v>
      </c>
    </row>
    <row r="362" spans="2:4" x14ac:dyDescent="0.25">
      <c r="B362" s="30" t="s">
        <v>275</v>
      </c>
      <c r="C362" s="31">
        <v>3</v>
      </c>
      <c r="D362" s="46">
        <v>0.42857142857142855</v>
      </c>
    </row>
    <row r="363" spans="2:4" x14ac:dyDescent="0.25">
      <c r="B363" s="30" t="s">
        <v>276</v>
      </c>
      <c r="C363" s="31">
        <v>2</v>
      </c>
      <c r="D363" s="46">
        <v>0.2857142857142857</v>
      </c>
    </row>
    <row r="364" spans="2:4" x14ac:dyDescent="0.25">
      <c r="B364" s="30" t="s">
        <v>277</v>
      </c>
      <c r="C364" s="31">
        <v>2</v>
      </c>
      <c r="D364" s="46">
        <v>0.2857142857142857</v>
      </c>
    </row>
    <row r="365" spans="2:4" x14ac:dyDescent="0.25">
      <c r="B365" s="30" t="s">
        <v>278</v>
      </c>
      <c r="C365" s="31">
        <v>0</v>
      </c>
      <c r="D365" s="46">
        <v>0</v>
      </c>
    </row>
    <row r="366" spans="2:4" x14ac:dyDescent="0.25">
      <c r="B366" s="77"/>
      <c r="C366" s="74"/>
      <c r="D366" s="71"/>
    </row>
    <row r="367" spans="2:4" ht="15" x14ac:dyDescent="0.25">
      <c r="B367"/>
      <c r="C367" s="21"/>
      <c r="D367" s="139"/>
    </row>
    <row r="368" spans="2:4" ht="31.5" x14ac:dyDescent="0.25">
      <c r="B368" s="76" t="s">
        <v>470</v>
      </c>
      <c r="C368" s="66" t="s">
        <v>99</v>
      </c>
      <c r="D368" s="67" t="s">
        <v>100</v>
      </c>
    </row>
    <row r="369" spans="2:4" x14ac:dyDescent="0.25">
      <c r="B369" s="30" t="s">
        <v>102</v>
      </c>
      <c r="C369" s="147">
        <v>7</v>
      </c>
      <c r="D369" s="46">
        <v>1</v>
      </c>
    </row>
    <row r="370" spans="2:4" x14ac:dyDescent="0.25">
      <c r="B370" s="30" t="s">
        <v>103</v>
      </c>
      <c r="C370" s="147">
        <v>0</v>
      </c>
      <c r="D370" s="46">
        <v>0</v>
      </c>
    </row>
    <row r="371" spans="2:4" ht="30.75" x14ac:dyDescent="0.25">
      <c r="B371" s="30" t="s">
        <v>471</v>
      </c>
      <c r="C371" s="147">
        <v>0</v>
      </c>
      <c r="D371" s="46">
        <v>0</v>
      </c>
    </row>
    <row r="372" spans="2:4" x14ac:dyDescent="0.25">
      <c r="B372" s="77"/>
      <c r="C372" s="74"/>
      <c r="D372" s="71"/>
    </row>
    <row r="373" spans="2:4" ht="15" x14ac:dyDescent="0.25">
      <c r="B373"/>
      <c r="C373" s="21"/>
      <c r="D373" s="139"/>
    </row>
    <row r="374" spans="2:4" ht="31.5" x14ac:dyDescent="0.25">
      <c r="B374" s="54" t="s">
        <v>472</v>
      </c>
      <c r="C374" s="66" t="s">
        <v>99</v>
      </c>
      <c r="D374" s="67" t="s">
        <v>100</v>
      </c>
    </row>
    <row r="375" spans="2:4" ht="15" x14ac:dyDescent="0.25">
      <c r="B375" s="50" t="s">
        <v>102</v>
      </c>
      <c r="C375" s="45">
        <v>7</v>
      </c>
      <c r="D375" s="46">
        <v>1</v>
      </c>
    </row>
    <row r="376" spans="2:4" ht="15" x14ac:dyDescent="0.25">
      <c r="B376" s="50" t="s">
        <v>103</v>
      </c>
      <c r="C376" s="45">
        <v>0</v>
      </c>
      <c r="D376" s="46">
        <v>0</v>
      </c>
    </row>
    <row r="377" spans="2:4" ht="15" x14ac:dyDescent="0.25">
      <c r="B377" s="102"/>
      <c r="C377" s="70"/>
      <c r="D377" s="71"/>
    </row>
    <row r="378" spans="2:4" ht="15" x14ac:dyDescent="0.25">
      <c r="B378" s="102"/>
      <c r="C378" s="70"/>
      <c r="D378" s="71"/>
    </row>
    <row r="379" spans="2:4" x14ac:dyDescent="0.25">
      <c r="B379" s="42" t="s">
        <v>304</v>
      </c>
      <c r="C379" s="21"/>
      <c r="D379" s="139"/>
    </row>
    <row r="380" spans="2:4" ht="31.5" x14ac:dyDescent="0.25">
      <c r="B380" s="42" t="s">
        <v>127</v>
      </c>
      <c r="C380" s="43" t="s">
        <v>99</v>
      </c>
      <c r="D380" s="43" t="s">
        <v>100</v>
      </c>
    </row>
    <row r="381" spans="2:4" ht="15" x14ac:dyDescent="0.25">
      <c r="B381" s="47" t="s">
        <v>102</v>
      </c>
      <c r="C381" s="45">
        <v>7</v>
      </c>
      <c r="D381" s="46">
        <v>1</v>
      </c>
    </row>
    <row r="382" spans="2:4" ht="15" x14ac:dyDescent="0.25">
      <c r="B382" s="47" t="s">
        <v>103</v>
      </c>
      <c r="C382" s="45">
        <v>0</v>
      </c>
      <c r="D382" s="46">
        <v>0</v>
      </c>
    </row>
    <row r="385" spans="2:4" ht="27" customHeight="1" x14ac:dyDescent="0.25">
      <c r="B385" s="240" t="s">
        <v>93</v>
      </c>
      <c r="C385" s="241"/>
      <c r="D385" s="242"/>
    </row>
    <row r="387" spans="2:4" ht="16.5" x14ac:dyDescent="0.25">
      <c r="B387" s="53" t="s">
        <v>473</v>
      </c>
    </row>
    <row r="389" spans="2:4" ht="63" x14ac:dyDescent="0.25">
      <c r="B389" s="140" t="s">
        <v>474</v>
      </c>
      <c r="C389" s="97" t="s">
        <v>99</v>
      </c>
      <c r="D389" s="98" t="s">
        <v>100</v>
      </c>
    </row>
    <row r="390" spans="2:4" ht="15" x14ac:dyDescent="0.25">
      <c r="B390" s="50" t="s">
        <v>102</v>
      </c>
      <c r="C390" s="45">
        <v>7</v>
      </c>
      <c r="D390" s="46">
        <v>1</v>
      </c>
    </row>
    <row r="391" spans="2:4" ht="15" x14ac:dyDescent="0.25">
      <c r="B391" s="50" t="s">
        <v>245</v>
      </c>
      <c r="C391" s="45">
        <v>0</v>
      </c>
      <c r="D391" s="46">
        <v>0</v>
      </c>
    </row>
    <row r="392" spans="2:4" ht="30" x14ac:dyDescent="0.25">
      <c r="B392" s="50" t="s">
        <v>475</v>
      </c>
      <c r="C392" s="45">
        <v>0</v>
      </c>
      <c r="D392" s="46">
        <v>0</v>
      </c>
    </row>
    <row r="393" spans="2:4" ht="15" x14ac:dyDescent="0.25">
      <c r="B393" s="102"/>
      <c r="C393" s="70"/>
      <c r="D393" s="71"/>
    </row>
    <row r="395" spans="2:4" ht="31.5" x14ac:dyDescent="0.25">
      <c r="B395" s="140" t="s">
        <v>476</v>
      </c>
      <c r="C395" s="97" t="s">
        <v>99</v>
      </c>
      <c r="D395" s="98" t="s">
        <v>100</v>
      </c>
    </row>
    <row r="396" spans="2:4" ht="15" x14ac:dyDescent="0.25">
      <c r="B396" s="50" t="s">
        <v>102</v>
      </c>
      <c r="C396" s="45">
        <v>5</v>
      </c>
      <c r="D396" s="46">
        <v>0.7142857142857143</v>
      </c>
    </row>
    <row r="397" spans="2:4" ht="15" x14ac:dyDescent="0.25">
      <c r="B397" s="50" t="s">
        <v>245</v>
      </c>
      <c r="C397" s="45">
        <v>2</v>
      </c>
      <c r="D397" s="46">
        <v>0.2857142857142857</v>
      </c>
    </row>
    <row r="398" spans="2:4" ht="30" x14ac:dyDescent="0.25">
      <c r="B398" s="50" t="s">
        <v>475</v>
      </c>
      <c r="C398" s="45">
        <v>0</v>
      </c>
      <c r="D398" s="46">
        <v>0</v>
      </c>
    </row>
    <row r="399" spans="2:4" ht="15" x14ac:dyDescent="0.25">
      <c r="B399" s="102"/>
      <c r="C399" s="70"/>
      <c r="D399" s="71"/>
    </row>
    <row r="401" spans="2:4" ht="47.25" x14ac:dyDescent="0.25">
      <c r="B401" s="140" t="s">
        <v>477</v>
      </c>
      <c r="C401" s="97" t="s">
        <v>99</v>
      </c>
      <c r="D401" s="98" t="s">
        <v>100</v>
      </c>
    </row>
    <row r="402" spans="2:4" ht="15" x14ac:dyDescent="0.25">
      <c r="B402" s="50" t="s">
        <v>102</v>
      </c>
      <c r="C402" s="45">
        <v>6</v>
      </c>
      <c r="D402" s="46">
        <v>0.8571428571428571</v>
      </c>
    </row>
    <row r="403" spans="2:4" ht="15" x14ac:dyDescent="0.25">
      <c r="B403" s="50" t="s">
        <v>245</v>
      </c>
      <c r="C403" s="45">
        <v>1</v>
      </c>
      <c r="D403" s="46">
        <v>0.14285714285714285</v>
      </c>
    </row>
    <row r="404" spans="2:4" ht="30" x14ac:dyDescent="0.25">
      <c r="B404" s="50" t="s">
        <v>475</v>
      </c>
      <c r="C404" s="45">
        <v>0</v>
      </c>
      <c r="D404" s="46">
        <v>0</v>
      </c>
    </row>
    <row r="405" spans="2:4" ht="15" x14ac:dyDescent="0.25">
      <c r="B405" s="102"/>
      <c r="C405" s="70"/>
      <c r="D405" s="71"/>
    </row>
    <row r="406" spans="2:4" ht="15" x14ac:dyDescent="0.25">
      <c r="B406" s="102"/>
      <c r="C406" s="70"/>
      <c r="D406" s="71"/>
    </row>
    <row r="407" spans="2:4" ht="47.25" x14ac:dyDescent="0.25">
      <c r="B407" s="140" t="s">
        <v>478</v>
      </c>
      <c r="C407" s="97" t="s">
        <v>99</v>
      </c>
      <c r="D407" s="98" t="s">
        <v>100</v>
      </c>
    </row>
    <row r="408" spans="2:4" ht="15" x14ac:dyDescent="0.25">
      <c r="B408" s="50" t="s">
        <v>102</v>
      </c>
      <c r="C408" s="45">
        <v>7</v>
      </c>
      <c r="D408" s="46">
        <v>1</v>
      </c>
    </row>
    <row r="409" spans="2:4" ht="15" x14ac:dyDescent="0.25">
      <c r="B409" s="50" t="s">
        <v>245</v>
      </c>
      <c r="C409" s="45">
        <v>0</v>
      </c>
      <c r="D409" s="46">
        <v>0</v>
      </c>
    </row>
    <row r="410" spans="2:4" ht="30" x14ac:dyDescent="0.25">
      <c r="B410" s="50" t="s">
        <v>475</v>
      </c>
      <c r="C410" s="45">
        <v>0</v>
      </c>
      <c r="D410" s="46">
        <v>0</v>
      </c>
    </row>
    <row r="411" spans="2:4" ht="15" x14ac:dyDescent="0.25">
      <c r="B411" s="102"/>
      <c r="C411" s="70"/>
      <c r="D411" s="71"/>
    </row>
    <row r="413" spans="2:4" ht="47.25" x14ac:dyDescent="0.25">
      <c r="B413" s="140" t="s">
        <v>310</v>
      </c>
      <c r="C413" s="97" t="s">
        <v>99</v>
      </c>
      <c r="D413" s="98" t="s">
        <v>100</v>
      </c>
    </row>
    <row r="414" spans="2:4" ht="15" x14ac:dyDescent="0.25">
      <c r="B414" s="50" t="s">
        <v>102</v>
      </c>
      <c r="C414" s="45">
        <v>7</v>
      </c>
      <c r="D414" s="46">
        <v>1</v>
      </c>
    </row>
    <row r="415" spans="2:4" ht="15" x14ac:dyDescent="0.25">
      <c r="B415" s="50" t="s">
        <v>245</v>
      </c>
      <c r="C415" s="45">
        <v>0</v>
      </c>
      <c r="D415" s="46">
        <v>0</v>
      </c>
    </row>
    <row r="416" spans="2:4" ht="30" x14ac:dyDescent="0.25">
      <c r="B416" s="50" t="s">
        <v>475</v>
      </c>
      <c r="C416" s="45">
        <v>0</v>
      </c>
      <c r="D416" s="46">
        <v>0</v>
      </c>
    </row>
    <row r="417" spans="2:4" ht="15" x14ac:dyDescent="0.25">
      <c r="B417" s="102"/>
      <c r="C417" s="70"/>
      <c r="D417" s="71"/>
    </row>
    <row r="419" spans="2:4" ht="63" x14ac:dyDescent="0.25">
      <c r="B419" s="140" t="s">
        <v>479</v>
      </c>
      <c r="C419" s="97" t="s">
        <v>99</v>
      </c>
      <c r="D419" s="98" t="s">
        <v>100</v>
      </c>
    </row>
    <row r="420" spans="2:4" ht="15" x14ac:dyDescent="0.25">
      <c r="B420" s="48" t="s">
        <v>102</v>
      </c>
      <c r="C420" s="45">
        <v>6</v>
      </c>
      <c r="D420" s="46">
        <v>0.8571428571428571</v>
      </c>
    </row>
    <row r="421" spans="2:4" ht="15" x14ac:dyDescent="0.25">
      <c r="B421" s="50" t="s">
        <v>245</v>
      </c>
      <c r="C421" s="45">
        <v>1</v>
      </c>
      <c r="D421" s="46">
        <v>0.14285714285714285</v>
      </c>
    </row>
    <row r="422" spans="2:4" ht="30" x14ac:dyDescent="0.25">
      <c r="B422" s="50" t="s">
        <v>475</v>
      </c>
      <c r="C422" s="45">
        <v>0</v>
      </c>
      <c r="D422" s="46">
        <v>0</v>
      </c>
    </row>
    <row r="423" spans="2:4" ht="15" x14ac:dyDescent="0.25">
      <c r="B423" s="143"/>
      <c r="C423" s="70"/>
      <c r="D423" s="71"/>
    </row>
    <row r="425" spans="2:4" ht="31.5" x14ac:dyDescent="0.25">
      <c r="B425" s="140" t="s">
        <v>480</v>
      </c>
      <c r="C425" s="97" t="s">
        <v>99</v>
      </c>
      <c r="D425" s="98" t="s">
        <v>100</v>
      </c>
    </row>
    <row r="426" spans="2:4" ht="15" x14ac:dyDescent="0.25">
      <c r="B426" s="48" t="s">
        <v>102</v>
      </c>
      <c r="C426" s="45">
        <v>4</v>
      </c>
      <c r="D426" s="46">
        <v>0.5714285714285714</v>
      </c>
    </row>
    <row r="427" spans="2:4" ht="15" x14ac:dyDescent="0.25">
      <c r="B427" s="48" t="s">
        <v>245</v>
      </c>
      <c r="C427" s="45">
        <v>0</v>
      </c>
      <c r="D427" s="46">
        <v>0</v>
      </c>
    </row>
    <row r="428" spans="2:4" ht="30" x14ac:dyDescent="0.25">
      <c r="B428" s="50" t="s">
        <v>481</v>
      </c>
      <c r="C428" s="45">
        <v>3</v>
      </c>
      <c r="D428" s="46">
        <v>0.42857142857142855</v>
      </c>
    </row>
    <row r="429" spans="2:4" ht="15" x14ac:dyDescent="0.25">
      <c r="B429" s="143"/>
      <c r="C429" s="70"/>
      <c r="D429" s="71"/>
    </row>
    <row r="431" spans="2:4" ht="47.25" x14ac:dyDescent="0.25">
      <c r="B431" s="140" t="s">
        <v>482</v>
      </c>
      <c r="C431" s="97" t="s">
        <v>99</v>
      </c>
      <c r="D431" s="98" t="s">
        <v>100</v>
      </c>
    </row>
    <row r="432" spans="2:4" ht="15" x14ac:dyDescent="0.25">
      <c r="B432" s="48" t="s">
        <v>102</v>
      </c>
      <c r="C432" s="45">
        <v>6</v>
      </c>
      <c r="D432" s="46">
        <v>0.8571428571428571</v>
      </c>
    </row>
    <row r="433" spans="2:4" ht="15" x14ac:dyDescent="0.25">
      <c r="B433" s="50" t="s">
        <v>245</v>
      </c>
      <c r="C433" s="45">
        <v>1</v>
      </c>
      <c r="D433" s="46">
        <v>0.14285714285714285</v>
      </c>
    </row>
    <row r="434" spans="2:4" ht="30" x14ac:dyDescent="0.25">
      <c r="B434" s="50" t="s">
        <v>475</v>
      </c>
      <c r="C434" s="45">
        <v>0</v>
      </c>
      <c r="D434" s="46">
        <v>0</v>
      </c>
    </row>
    <row r="437" spans="2:4" ht="47.25" x14ac:dyDescent="0.25">
      <c r="B437" s="65" t="s">
        <v>483</v>
      </c>
      <c r="C437" s="66" t="s">
        <v>99</v>
      </c>
      <c r="D437" s="67" t="s">
        <v>100</v>
      </c>
    </row>
    <row r="438" spans="2:4" ht="15" x14ac:dyDescent="0.25">
      <c r="B438" s="44" t="s">
        <v>102</v>
      </c>
      <c r="C438" s="45">
        <v>7</v>
      </c>
      <c r="D438" s="46">
        <v>1</v>
      </c>
    </row>
    <row r="439" spans="2:4" ht="15" x14ac:dyDescent="0.25">
      <c r="B439" s="50" t="s">
        <v>245</v>
      </c>
      <c r="C439" s="45">
        <v>0</v>
      </c>
      <c r="D439" s="46">
        <v>0</v>
      </c>
    </row>
    <row r="440" spans="2:4" ht="30" x14ac:dyDescent="0.25">
      <c r="B440" s="50" t="s">
        <v>475</v>
      </c>
      <c r="C440" s="45">
        <v>0</v>
      </c>
      <c r="D440" s="46">
        <v>0</v>
      </c>
    </row>
    <row r="441" spans="2:4" ht="15" x14ac:dyDescent="0.25">
      <c r="B441" s="69"/>
      <c r="C441" s="70"/>
      <c r="D441" s="71"/>
    </row>
    <row r="442" spans="2:4" ht="15" x14ac:dyDescent="0.25">
      <c r="B442" s="69"/>
      <c r="C442" s="70"/>
      <c r="D442" s="71"/>
    </row>
    <row r="443" spans="2:4" ht="47.25" x14ac:dyDescent="0.25">
      <c r="B443" s="65" t="s">
        <v>484</v>
      </c>
      <c r="C443" s="66" t="s">
        <v>99</v>
      </c>
      <c r="D443" s="67" t="s">
        <v>100</v>
      </c>
    </row>
    <row r="444" spans="2:4" ht="15" x14ac:dyDescent="0.25">
      <c r="B444" s="44" t="s">
        <v>102</v>
      </c>
      <c r="C444" s="45">
        <v>7</v>
      </c>
      <c r="D444" s="46">
        <v>1</v>
      </c>
    </row>
    <row r="445" spans="2:4" ht="15" x14ac:dyDescent="0.25">
      <c r="B445" s="50" t="s">
        <v>245</v>
      </c>
      <c r="C445" s="45">
        <v>0</v>
      </c>
      <c r="D445" s="46">
        <v>0</v>
      </c>
    </row>
    <row r="446" spans="2:4" ht="30" x14ac:dyDescent="0.25">
      <c r="B446" s="50" t="s">
        <v>475</v>
      </c>
      <c r="C446" s="45">
        <v>0</v>
      </c>
      <c r="D446" s="46">
        <v>0</v>
      </c>
    </row>
    <row r="447" spans="2:4" ht="15" x14ac:dyDescent="0.25">
      <c r="B447" s="69"/>
      <c r="C447" s="70"/>
      <c r="D447" s="71"/>
    </row>
    <row r="448" spans="2:4" ht="15" x14ac:dyDescent="0.25">
      <c r="B448" s="69"/>
      <c r="C448" s="70"/>
      <c r="D448" s="71"/>
    </row>
    <row r="449" spans="2:4" x14ac:dyDescent="0.25">
      <c r="B449" s="42" t="s">
        <v>315</v>
      </c>
    </row>
    <row r="450" spans="2:4" ht="31.5" x14ac:dyDescent="0.25">
      <c r="B450" s="42" t="s">
        <v>109</v>
      </c>
      <c r="C450" s="28" t="s">
        <v>99</v>
      </c>
      <c r="D450" s="28" t="s">
        <v>100</v>
      </c>
    </row>
    <row r="451" spans="2:4" ht="15" x14ac:dyDescent="0.25">
      <c r="B451" s="48" t="s">
        <v>102</v>
      </c>
      <c r="C451" s="45">
        <v>7</v>
      </c>
      <c r="D451" s="46">
        <v>1</v>
      </c>
    </row>
    <row r="452" spans="2:4" ht="15" x14ac:dyDescent="0.25">
      <c r="B452" s="48" t="s">
        <v>103</v>
      </c>
      <c r="C452" s="45">
        <v>0</v>
      </c>
      <c r="D452" s="46">
        <v>0</v>
      </c>
    </row>
    <row r="453" spans="2:4" ht="15" x14ac:dyDescent="0.25">
      <c r="B453" s="143"/>
      <c r="C453" s="70"/>
      <c r="D453" s="71"/>
    </row>
    <row r="454" spans="2:4" ht="15" x14ac:dyDescent="0.25">
      <c r="B454" s="143"/>
      <c r="C454" s="70"/>
      <c r="D454" s="71"/>
    </row>
    <row r="455" spans="2:4" ht="16.5" x14ac:dyDescent="0.25">
      <c r="B455" s="148" t="s">
        <v>316</v>
      </c>
      <c r="C455" s="70"/>
      <c r="D455" s="71"/>
    </row>
    <row r="457" spans="2:4" ht="31.5" x14ac:dyDescent="0.25">
      <c r="B457" s="140" t="s">
        <v>485</v>
      </c>
      <c r="C457" s="97" t="s">
        <v>99</v>
      </c>
      <c r="D457" s="98" t="s">
        <v>100</v>
      </c>
    </row>
    <row r="458" spans="2:4" ht="15" x14ac:dyDescent="0.25">
      <c r="B458" s="48" t="s">
        <v>102</v>
      </c>
      <c r="C458" s="45">
        <v>6</v>
      </c>
      <c r="D458" s="46">
        <v>0.8571428571428571</v>
      </c>
    </row>
    <row r="459" spans="2:4" ht="15" x14ac:dyDescent="0.25">
      <c r="B459" s="48" t="s">
        <v>245</v>
      </c>
      <c r="C459" s="45">
        <v>1</v>
      </c>
      <c r="D459" s="46">
        <v>0.14285714285714285</v>
      </c>
    </row>
    <row r="460" spans="2:4" ht="30" x14ac:dyDescent="0.25">
      <c r="B460" s="50" t="s">
        <v>486</v>
      </c>
      <c r="C460" s="45">
        <v>0</v>
      </c>
      <c r="D460" s="46">
        <v>0</v>
      </c>
    </row>
    <row r="461" spans="2:4" ht="15" x14ac:dyDescent="0.25">
      <c r="B461" s="143"/>
      <c r="C461" s="70"/>
      <c r="D461" s="71"/>
    </row>
    <row r="463" spans="2:4" ht="63" x14ac:dyDescent="0.25">
      <c r="B463" s="140" t="s">
        <v>487</v>
      </c>
      <c r="C463" s="97" t="s">
        <v>99</v>
      </c>
      <c r="D463" s="98" t="s">
        <v>100</v>
      </c>
    </row>
    <row r="464" spans="2:4" ht="15" x14ac:dyDescent="0.25">
      <c r="B464" s="50" t="s">
        <v>102</v>
      </c>
      <c r="C464" s="45">
        <v>7</v>
      </c>
      <c r="D464" s="46">
        <v>1</v>
      </c>
    </row>
    <row r="465" spans="2:4" ht="15" x14ac:dyDescent="0.25">
      <c r="B465" s="50" t="s">
        <v>245</v>
      </c>
      <c r="C465" s="45">
        <v>0</v>
      </c>
      <c r="D465" s="46">
        <v>0</v>
      </c>
    </row>
    <row r="466" spans="2:4" ht="45" x14ac:dyDescent="0.25">
      <c r="B466" s="50" t="s">
        <v>488</v>
      </c>
      <c r="C466" s="45">
        <v>0</v>
      </c>
      <c r="D466" s="46">
        <v>0</v>
      </c>
    </row>
    <row r="467" spans="2:4" ht="15" x14ac:dyDescent="0.25">
      <c r="B467" s="102"/>
      <c r="C467" s="70"/>
      <c r="D467" s="71"/>
    </row>
    <row r="469" spans="2:4" ht="47.25" x14ac:dyDescent="0.25">
      <c r="B469" s="114" t="s">
        <v>489</v>
      </c>
      <c r="C469" s="97" t="s">
        <v>99</v>
      </c>
      <c r="D469" s="98" t="s">
        <v>100</v>
      </c>
    </row>
    <row r="470" spans="2:4" ht="15" x14ac:dyDescent="0.25">
      <c r="B470" s="44" t="s">
        <v>102</v>
      </c>
      <c r="C470" s="45">
        <v>5</v>
      </c>
      <c r="D470" s="46">
        <v>0.7142857142857143</v>
      </c>
    </row>
    <row r="471" spans="2:4" ht="15" x14ac:dyDescent="0.25">
      <c r="B471" s="50" t="s">
        <v>245</v>
      </c>
      <c r="C471" s="45">
        <v>2</v>
      </c>
      <c r="D471" s="46">
        <v>0.2857142857142857</v>
      </c>
    </row>
    <row r="472" spans="2:4" ht="30" x14ac:dyDescent="0.25">
      <c r="B472" s="50" t="s">
        <v>486</v>
      </c>
      <c r="C472" s="45">
        <v>0</v>
      </c>
      <c r="D472" s="46">
        <v>0</v>
      </c>
    </row>
    <row r="473" spans="2:4" ht="15" x14ac:dyDescent="0.25">
      <c r="B473" s="69"/>
      <c r="C473" s="70"/>
      <c r="D473" s="71"/>
    </row>
    <row r="474" spans="2:4" ht="15" x14ac:dyDescent="0.25">
      <c r="B474" s="69"/>
      <c r="C474" s="70"/>
      <c r="D474" s="71"/>
    </row>
    <row r="475" spans="2:4" x14ac:dyDescent="0.25">
      <c r="B475" s="42" t="s">
        <v>325</v>
      </c>
    </row>
    <row r="476" spans="2:4" ht="31.5" x14ac:dyDescent="0.25">
      <c r="B476" s="42" t="s">
        <v>111</v>
      </c>
      <c r="C476" s="28" t="s">
        <v>99</v>
      </c>
      <c r="D476" s="28" t="s">
        <v>100</v>
      </c>
    </row>
    <row r="477" spans="2:4" ht="15" x14ac:dyDescent="0.25">
      <c r="B477" s="44" t="s">
        <v>102</v>
      </c>
      <c r="C477" s="45">
        <v>6</v>
      </c>
      <c r="D477" s="46">
        <v>0.8571428571428571</v>
      </c>
    </row>
    <row r="478" spans="2:4" ht="15" x14ac:dyDescent="0.25">
      <c r="B478" s="44" t="s">
        <v>103</v>
      </c>
      <c r="C478" s="45">
        <v>1</v>
      </c>
      <c r="D478" s="46">
        <v>0.14285714285714285</v>
      </c>
    </row>
    <row r="479" spans="2:4" ht="15" x14ac:dyDescent="0.25">
      <c r="B479" s="69"/>
      <c r="C479" s="70"/>
      <c r="D479" s="71"/>
    </row>
    <row r="480" spans="2:4" ht="15" x14ac:dyDescent="0.25">
      <c r="B480" s="69"/>
      <c r="C480" s="70"/>
      <c r="D480" s="71"/>
    </row>
    <row r="481" spans="2:4" ht="16.5" x14ac:dyDescent="0.25">
      <c r="B481" s="142" t="s">
        <v>326</v>
      </c>
      <c r="C481" s="70"/>
      <c r="D481" s="71"/>
    </row>
    <row r="483" spans="2:4" ht="31.5" x14ac:dyDescent="0.25">
      <c r="B483" s="114" t="s">
        <v>327</v>
      </c>
      <c r="C483" s="97" t="s">
        <v>99</v>
      </c>
      <c r="D483" s="98" t="s">
        <v>100</v>
      </c>
    </row>
    <row r="484" spans="2:4" ht="15" x14ac:dyDescent="0.25">
      <c r="B484" s="44" t="s">
        <v>102</v>
      </c>
      <c r="C484" s="45">
        <v>7</v>
      </c>
      <c r="D484" s="46">
        <v>1</v>
      </c>
    </row>
    <row r="485" spans="2:4" ht="15" x14ac:dyDescent="0.25">
      <c r="B485" s="44" t="s">
        <v>245</v>
      </c>
      <c r="C485" s="45">
        <v>0</v>
      </c>
      <c r="D485" s="46">
        <v>0</v>
      </c>
    </row>
    <row r="486" spans="2:4" ht="30" x14ac:dyDescent="0.25">
      <c r="B486" s="44" t="s">
        <v>490</v>
      </c>
      <c r="C486" s="45">
        <v>0</v>
      </c>
      <c r="D486" s="46">
        <v>0</v>
      </c>
    </row>
    <row r="487" spans="2:4" ht="15" x14ac:dyDescent="0.25">
      <c r="B487" s="69"/>
      <c r="C487" s="70"/>
      <c r="D487" s="71"/>
    </row>
    <row r="489" spans="2:4" ht="31.5" x14ac:dyDescent="0.25">
      <c r="B489" s="114" t="s">
        <v>491</v>
      </c>
      <c r="C489" s="97" t="s">
        <v>99</v>
      </c>
      <c r="D489" s="98" t="s">
        <v>100</v>
      </c>
    </row>
    <row r="490" spans="2:4" ht="15" x14ac:dyDescent="0.25">
      <c r="B490" s="44" t="s">
        <v>102</v>
      </c>
      <c r="C490" s="45">
        <v>7</v>
      </c>
      <c r="D490" s="46">
        <v>1</v>
      </c>
    </row>
    <row r="491" spans="2:4" ht="15" x14ac:dyDescent="0.25">
      <c r="B491" s="44" t="s">
        <v>245</v>
      </c>
      <c r="C491" s="45">
        <v>0</v>
      </c>
      <c r="D491" s="46">
        <v>0</v>
      </c>
    </row>
    <row r="492" spans="2:4" ht="45" x14ac:dyDescent="0.25">
      <c r="B492" s="44" t="s">
        <v>492</v>
      </c>
      <c r="C492" s="45">
        <v>0</v>
      </c>
      <c r="D492" s="46">
        <v>0</v>
      </c>
    </row>
    <row r="493" spans="2:4" ht="15" x14ac:dyDescent="0.25">
      <c r="B493" s="69"/>
      <c r="C493" s="70"/>
      <c r="D493" s="71"/>
    </row>
    <row r="495" spans="2:4" ht="31.5" x14ac:dyDescent="0.25">
      <c r="B495" s="149" t="s">
        <v>331</v>
      </c>
      <c r="C495" s="97" t="s">
        <v>99</v>
      </c>
      <c r="D495" s="98" t="s">
        <v>100</v>
      </c>
    </row>
    <row r="496" spans="2:4" ht="15" x14ac:dyDescent="0.25">
      <c r="B496" s="44" t="s">
        <v>102</v>
      </c>
      <c r="C496" s="45">
        <v>7</v>
      </c>
      <c r="D496" s="46">
        <v>1</v>
      </c>
    </row>
    <row r="497" spans="2:4" ht="15" x14ac:dyDescent="0.25">
      <c r="B497" s="44" t="s">
        <v>245</v>
      </c>
      <c r="C497" s="45">
        <v>0</v>
      </c>
      <c r="D497" s="46">
        <v>0</v>
      </c>
    </row>
    <row r="498" spans="2:4" ht="45" x14ac:dyDescent="0.25">
      <c r="B498" s="44" t="s">
        <v>493</v>
      </c>
      <c r="C498" s="45">
        <v>0</v>
      </c>
      <c r="D498" s="46">
        <v>0</v>
      </c>
    </row>
    <row r="499" spans="2:4" ht="15" x14ac:dyDescent="0.25">
      <c r="B499" s="69"/>
      <c r="C499" s="70"/>
      <c r="D499" s="71"/>
    </row>
    <row r="501" spans="2:4" ht="47.25" x14ac:dyDescent="0.25">
      <c r="B501" s="149" t="s">
        <v>494</v>
      </c>
      <c r="C501" s="97" t="s">
        <v>99</v>
      </c>
      <c r="D501" s="98" t="s">
        <v>100</v>
      </c>
    </row>
    <row r="502" spans="2:4" ht="15" x14ac:dyDescent="0.25">
      <c r="B502" s="44" t="s">
        <v>102</v>
      </c>
      <c r="C502" s="45">
        <v>6</v>
      </c>
      <c r="D502" s="46">
        <v>0.8571428571428571</v>
      </c>
    </row>
    <row r="503" spans="2:4" ht="15" x14ac:dyDescent="0.25">
      <c r="B503" s="44" t="s">
        <v>245</v>
      </c>
      <c r="C503" s="45">
        <v>1</v>
      </c>
      <c r="D503" s="46">
        <v>0.14285714285714285</v>
      </c>
    </row>
    <row r="504" spans="2:4" ht="30" x14ac:dyDescent="0.25">
      <c r="B504" s="44" t="s">
        <v>490</v>
      </c>
      <c r="C504" s="45">
        <v>0</v>
      </c>
      <c r="D504" s="46">
        <v>0</v>
      </c>
    </row>
    <row r="505" spans="2:4" ht="15" x14ac:dyDescent="0.25">
      <c r="B505" s="69"/>
      <c r="C505" s="70"/>
      <c r="D505" s="71"/>
    </row>
    <row r="506" spans="2:4" ht="15" x14ac:dyDescent="0.25">
      <c r="B506" s="69"/>
      <c r="C506" s="70"/>
      <c r="D506" s="71"/>
    </row>
    <row r="507" spans="2:4" x14ac:dyDescent="0.25">
      <c r="B507" s="42" t="s">
        <v>336</v>
      </c>
    </row>
    <row r="508" spans="2:4" ht="31.5" x14ac:dyDescent="0.25">
      <c r="B508" s="42" t="s">
        <v>113</v>
      </c>
      <c r="C508" s="28" t="s">
        <v>99</v>
      </c>
      <c r="D508" s="28" t="s">
        <v>100</v>
      </c>
    </row>
    <row r="509" spans="2:4" ht="15" x14ac:dyDescent="0.25">
      <c r="B509" s="44" t="s">
        <v>102</v>
      </c>
      <c r="C509" s="45">
        <v>7</v>
      </c>
      <c r="D509" s="46">
        <v>1</v>
      </c>
    </row>
    <row r="510" spans="2:4" ht="15" x14ac:dyDescent="0.25">
      <c r="B510" s="44" t="s">
        <v>103</v>
      </c>
      <c r="C510" s="45">
        <v>0</v>
      </c>
      <c r="D510" s="46">
        <v>0</v>
      </c>
    </row>
    <row r="513" spans="2:4" ht="27" customHeight="1" x14ac:dyDescent="0.25">
      <c r="B513" s="240" t="s">
        <v>337</v>
      </c>
      <c r="C513" s="241"/>
      <c r="D513" s="242"/>
    </row>
    <row r="515" spans="2:4" ht="16.5" x14ac:dyDescent="0.25">
      <c r="B515" s="53" t="s">
        <v>495</v>
      </c>
    </row>
    <row r="517" spans="2:4" ht="47.25" x14ac:dyDescent="0.25">
      <c r="B517" s="114" t="s">
        <v>496</v>
      </c>
      <c r="C517" s="97" t="s">
        <v>99</v>
      </c>
      <c r="D517" s="98" t="s">
        <v>100</v>
      </c>
    </row>
    <row r="518" spans="2:4" ht="15" x14ac:dyDescent="0.25">
      <c r="B518" s="44" t="s">
        <v>102</v>
      </c>
      <c r="C518" s="45">
        <v>7</v>
      </c>
      <c r="D518" s="46">
        <v>1</v>
      </c>
    </row>
    <row r="519" spans="2:4" ht="15" x14ac:dyDescent="0.25">
      <c r="B519" s="44" t="s">
        <v>245</v>
      </c>
      <c r="C519" s="45">
        <v>0</v>
      </c>
      <c r="D519" s="46">
        <v>0</v>
      </c>
    </row>
    <row r="520" spans="2:4" ht="15" x14ac:dyDescent="0.25">
      <c r="B520" s="44" t="s">
        <v>497</v>
      </c>
      <c r="C520" s="45">
        <v>0</v>
      </c>
      <c r="D520" s="46">
        <v>0</v>
      </c>
    </row>
    <row r="521" spans="2:4" ht="15" x14ac:dyDescent="0.25">
      <c r="B521" s="69"/>
      <c r="C521" s="70"/>
      <c r="D521" s="71"/>
    </row>
    <row r="523" spans="2:4" ht="31.5" x14ac:dyDescent="0.25">
      <c r="B523" s="140" t="s">
        <v>498</v>
      </c>
      <c r="C523" s="97" t="s">
        <v>99</v>
      </c>
      <c r="D523" s="98" t="s">
        <v>100</v>
      </c>
    </row>
    <row r="524" spans="2:4" ht="15" x14ac:dyDescent="0.25">
      <c r="B524" s="50" t="s">
        <v>102</v>
      </c>
      <c r="C524" s="45">
        <v>5</v>
      </c>
      <c r="D524" s="46">
        <v>0.7142857142857143</v>
      </c>
    </row>
    <row r="525" spans="2:4" ht="15" x14ac:dyDescent="0.25">
      <c r="B525" s="44" t="s">
        <v>245</v>
      </c>
      <c r="C525" s="45">
        <v>2</v>
      </c>
      <c r="D525" s="46">
        <v>0.2857142857142857</v>
      </c>
    </row>
    <row r="526" spans="2:4" ht="15" x14ac:dyDescent="0.25">
      <c r="B526" s="44" t="s">
        <v>497</v>
      </c>
      <c r="C526" s="45">
        <v>0</v>
      </c>
      <c r="D526" s="46">
        <v>0</v>
      </c>
    </row>
    <row r="527" spans="2:4" ht="15" x14ac:dyDescent="0.25">
      <c r="B527" s="102"/>
      <c r="C527" s="70"/>
      <c r="D527" s="71"/>
    </row>
    <row r="529" spans="2:4" ht="47.25" x14ac:dyDescent="0.25">
      <c r="B529" s="140" t="s">
        <v>341</v>
      </c>
      <c r="C529" s="97" t="s">
        <v>99</v>
      </c>
      <c r="D529" s="98" t="s">
        <v>100</v>
      </c>
    </row>
    <row r="530" spans="2:4" ht="15" x14ac:dyDescent="0.25">
      <c r="B530" s="50" t="s">
        <v>102</v>
      </c>
      <c r="C530" s="45">
        <v>7</v>
      </c>
      <c r="D530" s="46">
        <v>1</v>
      </c>
    </row>
    <row r="531" spans="2:4" ht="15" x14ac:dyDescent="0.25">
      <c r="B531" s="44" t="s">
        <v>245</v>
      </c>
      <c r="C531" s="45">
        <v>0</v>
      </c>
      <c r="D531" s="46">
        <v>0</v>
      </c>
    </row>
    <row r="532" spans="2:4" ht="15" x14ac:dyDescent="0.25">
      <c r="B532" s="44" t="s">
        <v>497</v>
      </c>
      <c r="C532" s="45">
        <v>0</v>
      </c>
      <c r="D532" s="46">
        <v>0</v>
      </c>
    </row>
    <row r="533" spans="2:4" ht="15" x14ac:dyDescent="0.25">
      <c r="B533" s="102"/>
      <c r="C533" s="70"/>
      <c r="D533" s="71"/>
    </row>
    <row r="535" spans="2:4" ht="47.25" x14ac:dyDescent="0.25">
      <c r="B535" s="140" t="s">
        <v>499</v>
      </c>
      <c r="C535" s="97" t="s">
        <v>99</v>
      </c>
      <c r="D535" s="98" t="s">
        <v>100</v>
      </c>
    </row>
    <row r="536" spans="2:4" ht="15" x14ac:dyDescent="0.25">
      <c r="B536" s="50" t="s">
        <v>102</v>
      </c>
      <c r="C536" s="45">
        <v>7</v>
      </c>
      <c r="D536" s="46">
        <v>1</v>
      </c>
    </row>
    <row r="537" spans="2:4" ht="15" x14ac:dyDescent="0.25">
      <c r="B537" s="44" t="s">
        <v>245</v>
      </c>
      <c r="C537" s="45">
        <v>0</v>
      </c>
      <c r="D537" s="46">
        <v>0</v>
      </c>
    </row>
    <row r="538" spans="2:4" ht="15" x14ac:dyDescent="0.25">
      <c r="B538" s="44" t="s">
        <v>497</v>
      </c>
      <c r="C538" s="45">
        <v>0</v>
      </c>
      <c r="D538" s="46">
        <v>0</v>
      </c>
    </row>
    <row r="539" spans="2:4" ht="15" x14ac:dyDescent="0.25">
      <c r="B539" s="102"/>
      <c r="C539" s="70"/>
      <c r="D539" s="71"/>
    </row>
    <row r="541" spans="2:4" ht="47.25" x14ac:dyDescent="0.25">
      <c r="B541" s="114" t="s">
        <v>500</v>
      </c>
      <c r="C541" s="97" t="s">
        <v>99</v>
      </c>
      <c r="D541" s="98" t="s">
        <v>100</v>
      </c>
    </row>
    <row r="542" spans="2:4" ht="15" x14ac:dyDescent="0.25">
      <c r="B542" s="44" t="s">
        <v>102</v>
      </c>
      <c r="C542" s="45">
        <v>7</v>
      </c>
      <c r="D542" s="46">
        <v>1</v>
      </c>
    </row>
    <row r="543" spans="2:4" ht="15" x14ac:dyDescent="0.25">
      <c r="B543" s="44" t="s">
        <v>245</v>
      </c>
      <c r="C543" s="45">
        <v>0</v>
      </c>
      <c r="D543" s="46">
        <v>0</v>
      </c>
    </row>
    <row r="544" spans="2:4" ht="15" x14ac:dyDescent="0.25">
      <c r="B544" s="44" t="s">
        <v>497</v>
      </c>
      <c r="C544" s="45">
        <v>0</v>
      </c>
      <c r="D544" s="46">
        <v>0</v>
      </c>
    </row>
    <row r="545" spans="2:4" ht="15" x14ac:dyDescent="0.25">
      <c r="B545" s="69"/>
      <c r="C545" s="70"/>
      <c r="D545" s="71"/>
    </row>
    <row r="547" spans="2:4" ht="47.25" x14ac:dyDescent="0.25">
      <c r="B547" s="114" t="s">
        <v>501</v>
      </c>
      <c r="C547" s="97" t="s">
        <v>99</v>
      </c>
      <c r="D547" s="98" t="s">
        <v>100</v>
      </c>
    </row>
    <row r="548" spans="2:4" ht="15" x14ac:dyDescent="0.25">
      <c r="B548" s="44" t="s">
        <v>102</v>
      </c>
      <c r="C548" s="45">
        <v>7</v>
      </c>
      <c r="D548" s="46">
        <v>1</v>
      </c>
    </row>
    <row r="549" spans="2:4" ht="15" x14ac:dyDescent="0.25">
      <c r="B549" s="44" t="s">
        <v>245</v>
      </c>
      <c r="C549" s="45">
        <v>0</v>
      </c>
      <c r="D549" s="46">
        <v>0</v>
      </c>
    </row>
    <row r="550" spans="2:4" ht="15" x14ac:dyDescent="0.25">
      <c r="B550" s="44" t="s">
        <v>497</v>
      </c>
      <c r="C550" s="45">
        <v>0</v>
      </c>
      <c r="D550" s="46">
        <v>0</v>
      </c>
    </row>
    <row r="553" spans="2:4" ht="47.25" x14ac:dyDescent="0.25">
      <c r="B553" s="65" t="s">
        <v>502</v>
      </c>
      <c r="C553" s="66" t="s">
        <v>99</v>
      </c>
      <c r="D553" s="67" t="s">
        <v>100</v>
      </c>
    </row>
    <row r="554" spans="2:4" ht="15" x14ac:dyDescent="0.25">
      <c r="B554" s="44" t="s">
        <v>102</v>
      </c>
      <c r="C554" s="45">
        <v>7</v>
      </c>
      <c r="D554" s="46">
        <v>1</v>
      </c>
    </row>
    <row r="555" spans="2:4" ht="15" x14ac:dyDescent="0.25">
      <c r="B555" s="44" t="s">
        <v>245</v>
      </c>
      <c r="C555" s="45">
        <v>0</v>
      </c>
      <c r="D555" s="46">
        <v>0</v>
      </c>
    </row>
    <row r="556" spans="2:4" ht="15" x14ac:dyDescent="0.25">
      <c r="B556" s="44" t="s">
        <v>497</v>
      </c>
      <c r="C556" s="45">
        <v>0</v>
      </c>
      <c r="D556" s="46">
        <v>0</v>
      </c>
    </row>
    <row r="557" spans="2:4" ht="15" x14ac:dyDescent="0.25">
      <c r="B557" s="69"/>
      <c r="C557" s="70"/>
      <c r="D557" s="71"/>
    </row>
    <row r="558" spans="2:4" ht="15" x14ac:dyDescent="0.25">
      <c r="B558" s="69"/>
      <c r="C558" s="70"/>
      <c r="D558" s="71"/>
    </row>
    <row r="559" spans="2:4" ht="47.25" x14ac:dyDescent="0.25">
      <c r="B559" s="65" t="s">
        <v>503</v>
      </c>
      <c r="C559" s="66" t="s">
        <v>99</v>
      </c>
      <c r="D559" s="67" t="s">
        <v>100</v>
      </c>
    </row>
    <row r="560" spans="2:4" ht="15" x14ac:dyDescent="0.25">
      <c r="B560" s="44" t="s">
        <v>102</v>
      </c>
      <c r="C560" s="45">
        <v>7</v>
      </c>
      <c r="D560" s="46">
        <v>1</v>
      </c>
    </row>
    <row r="561" spans="2:4" ht="15" x14ac:dyDescent="0.25">
      <c r="B561" s="44" t="s">
        <v>245</v>
      </c>
      <c r="C561" s="45">
        <v>0</v>
      </c>
      <c r="D561" s="46">
        <v>0</v>
      </c>
    </row>
    <row r="562" spans="2:4" ht="15" x14ac:dyDescent="0.25">
      <c r="B562" s="44" t="s">
        <v>497</v>
      </c>
      <c r="C562" s="45">
        <v>0</v>
      </c>
      <c r="D562" s="46">
        <v>0</v>
      </c>
    </row>
    <row r="563" spans="2:4" ht="15" x14ac:dyDescent="0.25">
      <c r="B563" s="69"/>
      <c r="C563" s="70"/>
      <c r="D563" s="71"/>
    </row>
    <row r="565" spans="2:4" x14ac:dyDescent="0.25">
      <c r="B565" s="42" t="s">
        <v>351</v>
      </c>
    </row>
    <row r="566" spans="2:4" x14ac:dyDescent="0.25">
      <c r="B566" s="42" t="s">
        <v>128</v>
      </c>
      <c r="C566" s="28" t="s">
        <v>99</v>
      </c>
      <c r="D566" s="28" t="s">
        <v>100</v>
      </c>
    </row>
    <row r="567" spans="2:4" ht="15" x14ac:dyDescent="0.25">
      <c r="B567" s="49" t="s">
        <v>102</v>
      </c>
      <c r="C567" s="45">
        <v>7</v>
      </c>
      <c r="D567" s="46">
        <v>1</v>
      </c>
    </row>
    <row r="568" spans="2:4" ht="15" x14ac:dyDescent="0.25">
      <c r="B568" s="49" t="s">
        <v>103</v>
      </c>
      <c r="C568" s="45">
        <v>0</v>
      </c>
      <c r="D568" s="46">
        <v>0</v>
      </c>
    </row>
    <row r="569" spans="2:4" ht="15" x14ac:dyDescent="0.25">
      <c r="B569" s="150"/>
      <c r="C569" s="70"/>
      <c r="D569" s="71"/>
    </row>
    <row r="570" spans="2:4" ht="15" x14ac:dyDescent="0.25">
      <c r="B570" s="150"/>
      <c r="C570" s="70"/>
      <c r="D570" s="71"/>
    </row>
    <row r="571" spans="2:4" ht="16.5" x14ac:dyDescent="0.25">
      <c r="B571" s="142" t="s">
        <v>353</v>
      </c>
      <c r="C571" s="70"/>
      <c r="D571" s="71"/>
    </row>
    <row r="573" spans="2:4" ht="31.5" x14ac:dyDescent="0.25">
      <c r="B573" s="140" t="s">
        <v>504</v>
      </c>
      <c r="C573" s="97" t="s">
        <v>99</v>
      </c>
      <c r="D573" s="98" t="s">
        <v>100</v>
      </c>
    </row>
    <row r="574" spans="2:4" ht="15" x14ac:dyDescent="0.25">
      <c r="B574" s="50" t="s">
        <v>102</v>
      </c>
      <c r="C574" s="45">
        <v>5</v>
      </c>
      <c r="D574" s="46">
        <v>0.7142857142857143</v>
      </c>
    </row>
    <row r="575" spans="2:4" ht="15" x14ac:dyDescent="0.25">
      <c r="B575" s="50" t="s">
        <v>245</v>
      </c>
      <c r="C575" s="45">
        <v>2</v>
      </c>
      <c r="D575" s="46">
        <v>0.2857142857142857</v>
      </c>
    </row>
    <row r="576" spans="2:4" ht="30" x14ac:dyDescent="0.25">
      <c r="B576" s="50" t="s">
        <v>505</v>
      </c>
      <c r="C576" s="45">
        <v>0</v>
      </c>
      <c r="D576" s="46">
        <v>0</v>
      </c>
    </row>
    <row r="577" spans="2:4" x14ac:dyDescent="0.25">
      <c r="B577" s="151"/>
      <c r="C577" s="70"/>
      <c r="D577" s="71"/>
    </row>
    <row r="579" spans="2:4" ht="47.25" x14ac:dyDescent="0.25">
      <c r="B579" s="140" t="s">
        <v>506</v>
      </c>
      <c r="C579" s="97" t="s">
        <v>99</v>
      </c>
      <c r="D579" s="98" t="s">
        <v>100</v>
      </c>
    </row>
    <row r="580" spans="2:4" ht="15" x14ac:dyDescent="0.25">
      <c r="B580" s="50" t="s">
        <v>102</v>
      </c>
      <c r="C580" s="45">
        <v>4</v>
      </c>
      <c r="D580" s="46">
        <v>0.5714285714285714</v>
      </c>
    </row>
    <row r="581" spans="2:4" ht="15" x14ac:dyDescent="0.25">
      <c r="B581" s="50" t="s">
        <v>245</v>
      </c>
      <c r="C581" s="45">
        <v>2</v>
      </c>
      <c r="D581" s="46">
        <v>0.2857142857142857</v>
      </c>
    </row>
    <row r="582" spans="2:4" ht="45" x14ac:dyDescent="0.25">
      <c r="B582" s="50" t="s">
        <v>507</v>
      </c>
      <c r="C582" s="45">
        <v>1</v>
      </c>
      <c r="D582" s="46">
        <v>0.14285714285714285</v>
      </c>
    </row>
    <row r="583" spans="2:4" ht="15" x14ac:dyDescent="0.25">
      <c r="B583" s="102"/>
      <c r="C583" s="70"/>
      <c r="D583" s="71"/>
    </row>
    <row r="584" spans="2:4" ht="15" x14ac:dyDescent="0.25">
      <c r="B584" s="102"/>
      <c r="C584" s="70"/>
      <c r="D584" s="71"/>
    </row>
    <row r="585" spans="2:4" x14ac:dyDescent="0.25">
      <c r="B585" s="42" t="s">
        <v>358</v>
      </c>
    </row>
    <row r="586" spans="2:4" ht="31.5" x14ac:dyDescent="0.25">
      <c r="B586" s="42" t="s">
        <v>129</v>
      </c>
      <c r="C586" s="28" t="s">
        <v>99</v>
      </c>
      <c r="D586" s="28" t="s">
        <v>100</v>
      </c>
    </row>
    <row r="587" spans="2:4" ht="15" x14ac:dyDescent="0.25">
      <c r="B587" s="50" t="s">
        <v>102</v>
      </c>
      <c r="C587" s="45">
        <v>5</v>
      </c>
      <c r="D587" s="46">
        <v>0.7142857142857143</v>
      </c>
    </row>
    <row r="588" spans="2:4" ht="15" x14ac:dyDescent="0.25">
      <c r="B588" s="50" t="s">
        <v>103</v>
      </c>
      <c r="C588" s="45">
        <v>2</v>
      </c>
      <c r="D588" s="46">
        <v>0.2857142857142857</v>
      </c>
    </row>
    <row r="589" spans="2:4" ht="15" x14ac:dyDescent="0.25">
      <c r="B589" s="102"/>
      <c r="C589" s="70"/>
      <c r="D589" s="71"/>
    </row>
    <row r="590" spans="2:4" ht="15" x14ac:dyDescent="0.25">
      <c r="B590" s="102"/>
      <c r="C590" s="70"/>
      <c r="D590" s="71"/>
    </row>
    <row r="591" spans="2:4" ht="16.5" x14ac:dyDescent="0.25">
      <c r="B591" s="148" t="s">
        <v>508</v>
      </c>
      <c r="C591" s="70"/>
      <c r="D591" s="71"/>
    </row>
    <row r="593" spans="2:4" ht="31.5" x14ac:dyDescent="0.25">
      <c r="B593" s="114" t="s">
        <v>509</v>
      </c>
      <c r="C593" s="97" t="s">
        <v>99</v>
      </c>
      <c r="D593" s="98" t="s">
        <v>100</v>
      </c>
    </row>
    <row r="594" spans="2:4" ht="15" x14ac:dyDescent="0.25">
      <c r="B594" s="44" t="s">
        <v>102</v>
      </c>
      <c r="C594" s="45">
        <v>7</v>
      </c>
      <c r="D594" s="46">
        <v>1</v>
      </c>
    </row>
    <row r="595" spans="2:4" ht="15" x14ac:dyDescent="0.25">
      <c r="B595" s="44" t="s">
        <v>245</v>
      </c>
      <c r="C595" s="45">
        <v>0</v>
      </c>
      <c r="D595" s="46">
        <v>0</v>
      </c>
    </row>
    <row r="596" spans="2:4" ht="30" x14ac:dyDescent="0.25">
      <c r="B596" s="44" t="s">
        <v>510</v>
      </c>
      <c r="C596" s="45">
        <v>0</v>
      </c>
      <c r="D596" s="46">
        <v>0</v>
      </c>
    </row>
    <row r="597" spans="2:4" ht="15" x14ac:dyDescent="0.25">
      <c r="B597" s="69"/>
      <c r="C597" s="70"/>
      <c r="D597" s="71"/>
    </row>
    <row r="598" spans="2:4" ht="15" x14ac:dyDescent="0.25">
      <c r="B598" s="69"/>
      <c r="C598" s="70"/>
      <c r="D598" s="71"/>
    </row>
    <row r="599" spans="2:4" ht="31.5" x14ac:dyDescent="0.25">
      <c r="B599" s="140" t="s">
        <v>362</v>
      </c>
      <c r="C599" s="97" t="s">
        <v>99</v>
      </c>
      <c r="D599" s="98" t="s">
        <v>100</v>
      </c>
    </row>
    <row r="600" spans="2:4" ht="15" x14ac:dyDescent="0.25">
      <c r="B600" s="50" t="s">
        <v>102</v>
      </c>
      <c r="C600" s="45">
        <v>7</v>
      </c>
      <c r="D600" s="46">
        <v>1</v>
      </c>
    </row>
    <row r="601" spans="2:4" ht="15" x14ac:dyDescent="0.25">
      <c r="B601" s="50" t="s">
        <v>348</v>
      </c>
      <c r="C601" s="45">
        <v>0</v>
      </c>
      <c r="D601" s="46">
        <v>0</v>
      </c>
    </row>
    <row r="602" spans="2:4" ht="45" x14ac:dyDescent="0.25">
      <c r="B602" s="50" t="s">
        <v>511</v>
      </c>
      <c r="C602" s="45">
        <v>0</v>
      </c>
      <c r="D602" s="46">
        <v>0</v>
      </c>
    </row>
    <row r="603" spans="2:4" ht="15" x14ac:dyDescent="0.25">
      <c r="B603" s="102"/>
      <c r="C603" s="70"/>
      <c r="D603" s="71"/>
    </row>
    <row r="605" spans="2:4" x14ac:dyDescent="0.25">
      <c r="B605" s="42" t="s">
        <v>366</v>
      </c>
    </row>
    <row r="606" spans="2:4" ht="31.5" x14ac:dyDescent="0.25">
      <c r="B606" s="42" t="s">
        <v>512</v>
      </c>
      <c r="C606" s="28" t="s">
        <v>99</v>
      </c>
      <c r="D606" s="28" t="s">
        <v>100</v>
      </c>
    </row>
    <row r="607" spans="2:4" ht="15" x14ac:dyDescent="0.25">
      <c r="B607" s="50" t="s">
        <v>102</v>
      </c>
      <c r="C607" s="45">
        <v>7</v>
      </c>
      <c r="D607" s="46">
        <v>1</v>
      </c>
    </row>
    <row r="608" spans="2:4" ht="15" x14ac:dyDescent="0.25">
      <c r="B608" s="50" t="s">
        <v>103</v>
      </c>
      <c r="C608" s="45">
        <v>0</v>
      </c>
      <c r="D608" s="46">
        <v>0</v>
      </c>
    </row>
  </sheetData>
  <mergeCells count="3">
    <mergeCell ref="B215:D215"/>
    <mergeCell ref="B385:D385"/>
    <mergeCell ref="B513:D51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1DCA3-7662-490A-9B7D-36AF9409A931}">
  <sheetPr codeName="Sheet20">
    <tabColor theme="4" tint="-0.249977111117893"/>
  </sheetPr>
  <dimension ref="B2:D304"/>
  <sheetViews>
    <sheetView zoomScale="70" zoomScaleNormal="70" workbookViewId="0">
      <selection activeCell="B2" sqref="B2"/>
    </sheetView>
  </sheetViews>
  <sheetFormatPr defaultRowHeight="15.75" x14ac:dyDescent="0.25"/>
  <cols>
    <col min="2" max="2" width="63.85546875" style="23" customWidth="1"/>
    <col min="3" max="3" width="12.5703125" style="51" customWidth="1"/>
    <col min="4" max="4" width="12.5703125" style="64" customWidth="1"/>
  </cols>
  <sheetData>
    <row r="2" spans="2:4" ht="49.5" x14ac:dyDescent="0.25">
      <c r="B2" s="199" t="s">
        <v>513</v>
      </c>
    </row>
    <row r="4" spans="2:4" ht="18" x14ac:dyDescent="0.25">
      <c r="B4" s="25" t="s">
        <v>132</v>
      </c>
    </row>
    <row r="5" spans="2:4" ht="18" x14ac:dyDescent="0.25">
      <c r="B5" s="25"/>
    </row>
    <row r="6" spans="2:4" ht="18" x14ac:dyDescent="0.25">
      <c r="B6" s="25" t="s">
        <v>404</v>
      </c>
      <c r="C6" s="74"/>
      <c r="D6" s="75"/>
    </row>
    <row r="7" spans="2:4" ht="18" x14ac:dyDescent="0.25">
      <c r="B7" s="25"/>
      <c r="C7" s="74"/>
      <c r="D7" s="75"/>
    </row>
    <row r="8" spans="2:4" ht="18" x14ac:dyDescent="0.25">
      <c r="B8" s="25"/>
      <c r="C8" s="74"/>
      <c r="D8" s="75"/>
    </row>
    <row r="9" spans="2:4" ht="18" x14ac:dyDescent="0.25">
      <c r="B9" s="25"/>
      <c r="C9" s="74"/>
      <c r="D9" s="75"/>
    </row>
    <row r="10" spans="2:4" ht="18" x14ac:dyDescent="0.25">
      <c r="B10" s="25" t="s">
        <v>133</v>
      </c>
      <c r="C10" s="74"/>
      <c r="D10" s="75"/>
    </row>
    <row r="12" spans="2:4" ht="47.25" x14ac:dyDescent="0.25">
      <c r="B12" s="76" t="s">
        <v>134</v>
      </c>
      <c r="C12" s="55" t="s">
        <v>99</v>
      </c>
      <c r="D12" s="56" t="s">
        <v>100</v>
      </c>
    </row>
    <row r="13" spans="2:4" ht="45.75" x14ac:dyDescent="0.25">
      <c r="B13" s="30" t="s">
        <v>135</v>
      </c>
      <c r="C13" s="39">
        <v>0</v>
      </c>
      <c r="D13" s="32">
        <v>0</v>
      </c>
    </row>
    <row r="14" spans="2:4" ht="30.75" x14ac:dyDescent="0.25">
      <c r="B14" s="30" t="s">
        <v>136</v>
      </c>
      <c r="C14" s="39">
        <v>0</v>
      </c>
      <c r="D14" s="32">
        <v>0</v>
      </c>
    </row>
    <row r="15" spans="2:4" x14ac:dyDescent="0.25">
      <c r="B15" s="30" t="s">
        <v>103</v>
      </c>
      <c r="C15" s="39">
        <v>2</v>
      </c>
      <c r="D15" s="32">
        <v>1</v>
      </c>
    </row>
    <row r="16" spans="2:4" x14ac:dyDescent="0.25">
      <c r="B16" s="30" t="s">
        <v>137</v>
      </c>
      <c r="C16" s="39">
        <v>0</v>
      </c>
      <c r="D16" s="32">
        <v>0</v>
      </c>
    </row>
    <row r="17" spans="2:4" x14ac:dyDescent="0.25">
      <c r="B17" s="77"/>
      <c r="C17" s="78"/>
      <c r="D17" s="75"/>
    </row>
    <row r="19" spans="2:4" ht="31.5" x14ac:dyDescent="0.25">
      <c r="B19" s="76" t="s">
        <v>138</v>
      </c>
      <c r="C19" s="55" t="s">
        <v>99</v>
      </c>
      <c r="D19" s="56" t="s">
        <v>100</v>
      </c>
    </row>
    <row r="20" spans="2:4" x14ac:dyDescent="0.25">
      <c r="B20" s="30" t="s">
        <v>102</v>
      </c>
      <c r="C20" s="39">
        <v>2</v>
      </c>
      <c r="D20" s="32">
        <v>1</v>
      </c>
    </row>
    <row r="21" spans="2:4" x14ac:dyDescent="0.25">
      <c r="B21" s="30" t="s">
        <v>103</v>
      </c>
      <c r="C21" s="39">
        <v>0</v>
      </c>
      <c r="D21" s="32">
        <v>0</v>
      </c>
    </row>
    <row r="22" spans="2:4" x14ac:dyDescent="0.25">
      <c r="B22" s="77"/>
      <c r="C22" s="74"/>
      <c r="D22" s="75"/>
    </row>
    <row r="23" spans="2:4" x14ac:dyDescent="0.25">
      <c r="B23" s="77"/>
      <c r="C23" s="74"/>
      <c r="D23" s="75"/>
    </row>
    <row r="24" spans="2:4" x14ac:dyDescent="0.25">
      <c r="B24" s="54" t="s">
        <v>139</v>
      </c>
      <c r="C24" s="55" t="s">
        <v>99</v>
      </c>
      <c r="D24" s="56" t="s">
        <v>100</v>
      </c>
    </row>
    <row r="25" spans="2:4" x14ac:dyDescent="0.25">
      <c r="B25" s="79" t="s">
        <v>140</v>
      </c>
      <c r="C25" s="31">
        <v>0</v>
      </c>
      <c r="D25" s="32">
        <v>0</v>
      </c>
    </row>
    <row r="26" spans="2:4" x14ac:dyDescent="0.25">
      <c r="B26" s="80" t="s">
        <v>141</v>
      </c>
      <c r="C26" s="31">
        <v>0</v>
      </c>
      <c r="D26" s="32">
        <v>0</v>
      </c>
    </row>
    <row r="27" spans="2:4" x14ac:dyDescent="0.25">
      <c r="B27" s="80" t="s">
        <v>142</v>
      </c>
      <c r="C27" s="31">
        <v>0</v>
      </c>
      <c r="D27" s="32">
        <v>0</v>
      </c>
    </row>
    <row r="28" spans="2:4" x14ac:dyDescent="0.25">
      <c r="B28" s="80" t="s">
        <v>143</v>
      </c>
      <c r="C28" s="31">
        <v>1</v>
      </c>
      <c r="D28" s="32">
        <v>0.5</v>
      </c>
    </row>
    <row r="29" spans="2:4" x14ac:dyDescent="0.25">
      <c r="B29" s="81">
        <v>17</v>
      </c>
      <c r="C29" s="31">
        <v>1</v>
      </c>
      <c r="D29" s="32">
        <v>0.5</v>
      </c>
    </row>
    <row r="30" spans="2:4" x14ac:dyDescent="0.25">
      <c r="B30" s="80" t="s">
        <v>514</v>
      </c>
      <c r="C30" s="31">
        <v>0</v>
      </c>
      <c r="D30" s="32">
        <v>0</v>
      </c>
    </row>
    <row r="31" spans="2:4" ht="15" x14ac:dyDescent="0.25">
      <c r="B31"/>
      <c r="C31"/>
      <c r="D31"/>
    </row>
    <row r="32" spans="2:4" ht="15" x14ac:dyDescent="0.25">
      <c r="B32"/>
      <c r="C32"/>
      <c r="D32"/>
    </row>
    <row r="33" spans="2:4" x14ac:dyDescent="0.25">
      <c r="B33" s="76" t="s">
        <v>144</v>
      </c>
      <c r="C33" s="55" t="s">
        <v>99</v>
      </c>
      <c r="D33" s="56" t="s">
        <v>100</v>
      </c>
    </row>
    <row r="34" spans="2:4" x14ac:dyDescent="0.25">
      <c r="B34" s="30" t="s">
        <v>145</v>
      </c>
      <c r="C34" s="31">
        <v>2</v>
      </c>
      <c r="D34" s="32">
        <v>1</v>
      </c>
    </row>
    <row r="35" spans="2:4" x14ac:dyDescent="0.25">
      <c r="B35" s="30" t="s">
        <v>146</v>
      </c>
      <c r="C35" s="31">
        <v>0</v>
      </c>
      <c r="D35" s="32">
        <v>0</v>
      </c>
    </row>
    <row r="36" spans="2:4" x14ac:dyDescent="0.25">
      <c r="B36" s="30" t="s">
        <v>147</v>
      </c>
      <c r="C36" s="31">
        <v>0</v>
      </c>
      <c r="D36" s="32">
        <v>0</v>
      </c>
    </row>
    <row r="37" spans="2:4" x14ac:dyDescent="0.25">
      <c r="B37" s="30" t="s">
        <v>148</v>
      </c>
      <c r="C37" s="31">
        <v>0</v>
      </c>
      <c r="D37" s="32">
        <v>0</v>
      </c>
    </row>
    <row r="38" spans="2:4" x14ac:dyDescent="0.25">
      <c r="B38" s="77"/>
      <c r="C38" s="74"/>
      <c r="D38" s="75"/>
    </row>
    <row r="39" spans="2:4" x14ac:dyDescent="0.25">
      <c r="B39" s="77"/>
      <c r="C39" s="74"/>
      <c r="D39" s="75"/>
    </row>
    <row r="40" spans="2:4" x14ac:dyDescent="0.25">
      <c r="B40" s="82" t="s">
        <v>149</v>
      </c>
      <c r="C40" s="55" t="s">
        <v>99</v>
      </c>
      <c r="D40" s="56" t="s">
        <v>100</v>
      </c>
    </row>
    <row r="41" spans="2:4" x14ac:dyDescent="0.25">
      <c r="B41" s="83" t="s">
        <v>150</v>
      </c>
      <c r="C41" s="31">
        <v>1</v>
      </c>
      <c r="D41" s="32">
        <v>0.5</v>
      </c>
    </row>
    <row r="42" spans="2:4" x14ac:dyDescent="0.25">
      <c r="B42" s="83" t="s">
        <v>151</v>
      </c>
      <c r="C42" s="31">
        <v>1</v>
      </c>
      <c r="D42" s="32">
        <v>0.5</v>
      </c>
    </row>
    <row r="43" spans="2:4" x14ac:dyDescent="0.25">
      <c r="B43" s="83" t="s">
        <v>152</v>
      </c>
      <c r="C43" s="31">
        <v>0</v>
      </c>
      <c r="D43" s="32">
        <v>0</v>
      </c>
    </row>
    <row r="44" spans="2:4" x14ac:dyDescent="0.25">
      <c r="B44" s="83" t="s">
        <v>148</v>
      </c>
      <c r="C44" s="31">
        <v>0</v>
      </c>
      <c r="D44" s="32">
        <v>0</v>
      </c>
    </row>
    <row r="45" spans="2:4" x14ac:dyDescent="0.25">
      <c r="B45" s="84"/>
      <c r="C45" s="74"/>
      <c r="D45" s="75"/>
    </row>
    <row r="46" spans="2:4" x14ac:dyDescent="0.25">
      <c r="B46" s="84"/>
      <c r="C46" s="74"/>
      <c r="D46" s="75"/>
    </row>
    <row r="47" spans="2:4" x14ac:dyDescent="0.25">
      <c r="B47" s="82" t="s">
        <v>153</v>
      </c>
      <c r="C47" s="55" t="s">
        <v>99</v>
      </c>
      <c r="D47" s="56" t="s">
        <v>100</v>
      </c>
    </row>
    <row r="48" spans="2:4" x14ac:dyDescent="0.25">
      <c r="B48" s="85" t="s">
        <v>154</v>
      </c>
      <c r="C48" s="31">
        <v>2</v>
      </c>
      <c r="D48" s="32">
        <v>1</v>
      </c>
    </row>
    <row r="49" spans="2:4" x14ac:dyDescent="0.25">
      <c r="B49" s="85" t="s">
        <v>155</v>
      </c>
      <c r="C49" s="31">
        <v>0</v>
      </c>
      <c r="D49" s="32">
        <v>0</v>
      </c>
    </row>
    <row r="50" spans="2:4" x14ac:dyDescent="0.25">
      <c r="B50" s="85" t="s">
        <v>156</v>
      </c>
      <c r="C50" s="31">
        <v>0</v>
      </c>
      <c r="D50" s="32">
        <v>0</v>
      </c>
    </row>
    <row r="51" spans="2:4" x14ac:dyDescent="0.25">
      <c r="B51" s="40" t="s">
        <v>157</v>
      </c>
      <c r="C51" s="31">
        <v>0</v>
      </c>
      <c r="D51" s="32">
        <v>0</v>
      </c>
    </row>
    <row r="52" spans="2:4" x14ac:dyDescent="0.25">
      <c r="B52" s="86"/>
      <c r="C52" s="74"/>
      <c r="D52" s="75"/>
    </row>
    <row r="53" spans="2:4" x14ac:dyDescent="0.25">
      <c r="B53" s="86"/>
      <c r="C53" s="74"/>
      <c r="D53" s="75"/>
    </row>
    <row r="54" spans="2:4" x14ac:dyDescent="0.25">
      <c r="B54" s="82" t="s">
        <v>158</v>
      </c>
      <c r="C54" s="55" t="s">
        <v>99</v>
      </c>
      <c r="D54" s="56" t="s">
        <v>100</v>
      </c>
    </row>
    <row r="55" spans="2:4" x14ac:dyDescent="0.25">
      <c r="B55" s="83" t="s">
        <v>159</v>
      </c>
      <c r="C55" s="31">
        <v>0</v>
      </c>
      <c r="D55" s="32">
        <v>0</v>
      </c>
    </row>
    <row r="56" spans="2:4" x14ac:dyDescent="0.25">
      <c r="B56" s="83" t="s">
        <v>160</v>
      </c>
      <c r="C56" s="31">
        <v>0</v>
      </c>
      <c r="D56" s="32">
        <v>0</v>
      </c>
    </row>
    <row r="57" spans="2:4" x14ac:dyDescent="0.25">
      <c r="B57" s="83" t="s">
        <v>161</v>
      </c>
      <c r="C57" s="31">
        <v>0</v>
      </c>
      <c r="D57" s="32">
        <v>0</v>
      </c>
    </row>
    <row r="58" spans="2:4" x14ac:dyDescent="0.25">
      <c r="B58" s="83" t="s">
        <v>162</v>
      </c>
      <c r="C58" s="31">
        <v>0</v>
      </c>
      <c r="D58" s="32">
        <v>0</v>
      </c>
    </row>
    <row r="59" spans="2:4" x14ac:dyDescent="0.25">
      <c r="B59" s="83" t="s">
        <v>163</v>
      </c>
      <c r="C59" s="31">
        <v>0</v>
      </c>
      <c r="D59" s="32">
        <v>0</v>
      </c>
    </row>
    <row r="60" spans="2:4" x14ac:dyDescent="0.25">
      <c r="B60" s="83" t="s">
        <v>164</v>
      </c>
      <c r="C60" s="31">
        <v>1</v>
      </c>
      <c r="D60" s="32">
        <v>0.5</v>
      </c>
    </row>
    <row r="61" spans="2:4" x14ac:dyDescent="0.25">
      <c r="B61" s="83" t="s">
        <v>165</v>
      </c>
      <c r="C61" s="31">
        <v>0</v>
      </c>
      <c r="D61" s="32">
        <v>0</v>
      </c>
    </row>
    <row r="62" spans="2:4" x14ac:dyDescent="0.25">
      <c r="B62" s="83" t="s">
        <v>166</v>
      </c>
      <c r="C62" s="31">
        <v>1</v>
      </c>
      <c r="D62" s="32">
        <v>0.5</v>
      </c>
    </row>
    <row r="63" spans="2:4" x14ac:dyDescent="0.25">
      <c r="B63" s="83" t="s">
        <v>148</v>
      </c>
      <c r="C63" s="31">
        <v>0</v>
      </c>
      <c r="D63" s="32">
        <v>0</v>
      </c>
    </row>
    <row r="64" spans="2:4" x14ac:dyDescent="0.25">
      <c r="B64" s="84"/>
      <c r="C64" s="74"/>
      <c r="D64" s="75"/>
    </row>
    <row r="66" spans="2:4" x14ac:dyDescent="0.25">
      <c r="B66" s="76" t="s">
        <v>167</v>
      </c>
      <c r="C66" s="55" t="s">
        <v>99</v>
      </c>
      <c r="D66" s="56" t="s">
        <v>100</v>
      </c>
    </row>
    <row r="67" spans="2:4" x14ac:dyDescent="0.25">
      <c r="B67" s="30" t="s">
        <v>168</v>
      </c>
      <c r="C67" s="31">
        <v>1</v>
      </c>
      <c r="D67" s="32">
        <v>0.5</v>
      </c>
    </row>
    <row r="68" spans="2:4" x14ac:dyDescent="0.25">
      <c r="B68" s="30" t="s">
        <v>169</v>
      </c>
      <c r="C68" s="31">
        <v>0</v>
      </c>
      <c r="D68" s="32">
        <v>0</v>
      </c>
    </row>
    <row r="69" spans="2:4" x14ac:dyDescent="0.25">
      <c r="B69" s="30" t="s">
        <v>170</v>
      </c>
      <c r="C69" s="31">
        <v>0</v>
      </c>
      <c r="D69" s="32">
        <v>0</v>
      </c>
    </row>
    <row r="70" spans="2:4" x14ac:dyDescent="0.25">
      <c r="B70" s="30" t="s">
        <v>171</v>
      </c>
      <c r="C70" s="31">
        <v>0</v>
      </c>
      <c r="D70" s="32">
        <v>0</v>
      </c>
    </row>
    <row r="71" spans="2:4" x14ac:dyDescent="0.25">
      <c r="B71" s="30" t="s">
        <v>172</v>
      </c>
      <c r="C71" s="31">
        <v>0</v>
      </c>
      <c r="D71" s="32">
        <v>0</v>
      </c>
    </row>
    <row r="72" spans="2:4" x14ac:dyDescent="0.25">
      <c r="B72" s="30" t="s">
        <v>148</v>
      </c>
      <c r="C72" s="31">
        <v>1</v>
      </c>
      <c r="D72" s="32">
        <v>0.5</v>
      </c>
    </row>
    <row r="73" spans="2:4" x14ac:dyDescent="0.25">
      <c r="B73" s="30" t="s">
        <v>147</v>
      </c>
      <c r="C73" s="31">
        <v>0</v>
      </c>
      <c r="D73" s="32">
        <v>0</v>
      </c>
    </row>
    <row r="74" spans="2:4" x14ac:dyDescent="0.25">
      <c r="B74" s="77"/>
      <c r="C74" s="74"/>
      <c r="D74" s="75"/>
    </row>
    <row r="75" spans="2:4" x14ac:dyDescent="0.25">
      <c r="B75" s="77"/>
      <c r="C75" s="74"/>
      <c r="D75" s="75"/>
    </row>
    <row r="76" spans="2:4" x14ac:dyDescent="0.25">
      <c r="B76" s="87" t="s">
        <v>173</v>
      </c>
      <c r="C76" s="55" t="s">
        <v>99</v>
      </c>
      <c r="D76" s="56" t="s">
        <v>100</v>
      </c>
    </row>
    <row r="77" spans="2:4" x14ac:dyDescent="0.25">
      <c r="B77" s="88" t="s">
        <v>174</v>
      </c>
      <c r="C77" s="31">
        <v>1</v>
      </c>
      <c r="D77" s="32">
        <v>0.5</v>
      </c>
    </row>
    <row r="78" spans="2:4" x14ac:dyDescent="0.25">
      <c r="B78" s="88" t="s">
        <v>175</v>
      </c>
      <c r="C78" s="31">
        <v>0</v>
      </c>
      <c r="D78" s="32">
        <v>0</v>
      </c>
    </row>
    <row r="79" spans="2:4" x14ac:dyDescent="0.25">
      <c r="B79" s="88" t="s">
        <v>176</v>
      </c>
      <c r="C79" s="31">
        <v>0</v>
      </c>
      <c r="D79" s="32">
        <v>0</v>
      </c>
    </row>
    <row r="80" spans="2:4" ht="30.75" x14ac:dyDescent="0.25">
      <c r="B80" s="88" t="s">
        <v>177</v>
      </c>
      <c r="C80" s="31">
        <v>1</v>
      </c>
      <c r="D80" s="32">
        <v>0.5</v>
      </c>
    </row>
    <row r="81" spans="2:4" x14ac:dyDescent="0.25">
      <c r="C81" s="74"/>
      <c r="D81" s="75"/>
    </row>
    <row r="82" spans="2:4" x14ac:dyDescent="0.25">
      <c r="C82" s="74"/>
      <c r="D82" s="75"/>
    </row>
    <row r="83" spans="2:4" x14ac:dyDescent="0.25">
      <c r="B83" s="87" t="s">
        <v>178</v>
      </c>
      <c r="C83" s="55" t="s">
        <v>99</v>
      </c>
      <c r="D83" s="23"/>
    </row>
    <row r="84" spans="2:4" x14ac:dyDescent="0.25">
      <c r="B84" s="88" t="s">
        <v>179</v>
      </c>
      <c r="C84" s="62">
        <v>1</v>
      </c>
      <c r="D84" s="23"/>
    </row>
    <row r="85" spans="2:4" x14ac:dyDescent="0.25">
      <c r="B85" s="88" t="s">
        <v>180</v>
      </c>
      <c r="C85" s="62">
        <v>0</v>
      </c>
      <c r="D85" s="23"/>
    </row>
    <row r="86" spans="2:4" x14ac:dyDescent="0.25">
      <c r="B86" s="88" t="s">
        <v>181</v>
      </c>
      <c r="C86" s="62">
        <v>0</v>
      </c>
      <c r="D86" s="23"/>
    </row>
    <row r="87" spans="2:4" ht="30.75" x14ac:dyDescent="0.25">
      <c r="B87" s="88" t="s">
        <v>182</v>
      </c>
      <c r="C87" s="62">
        <v>0</v>
      </c>
      <c r="D87" s="23"/>
    </row>
    <row r="88" spans="2:4" x14ac:dyDescent="0.25">
      <c r="B88" s="88" t="s">
        <v>183</v>
      </c>
      <c r="C88" s="62">
        <v>0</v>
      </c>
      <c r="D88" s="23"/>
    </row>
    <row r="89" spans="2:4" x14ac:dyDescent="0.25">
      <c r="B89" s="89" t="s">
        <v>184</v>
      </c>
      <c r="C89" s="62">
        <v>0</v>
      </c>
      <c r="D89" s="23"/>
    </row>
    <row r="90" spans="2:4" x14ac:dyDescent="0.25">
      <c r="B90" s="89" t="s">
        <v>185</v>
      </c>
      <c r="C90" s="62">
        <v>0</v>
      </c>
      <c r="D90" s="23"/>
    </row>
    <row r="91" spans="2:4" x14ac:dyDescent="0.25">
      <c r="B91" s="89" t="s">
        <v>186</v>
      </c>
      <c r="C91" s="62">
        <v>0</v>
      </c>
      <c r="D91" s="23"/>
    </row>
    <row r="92" spans="2:4" x14ac:dyDescent="0.25">
      <c r="B92" s="89" t="s">
        <v>187</v>
      </c>
      <c r="C92" s="62">
        <v>0</v>
      </c>
      <c r="D92" s="23"/>
    </row>
    <row r="93" spans="2:4" ht="30.75" x14ac:dyDescent="0.25">
      <c r="B93" s="89" t="s">
        <v>188</v>
      </c>
      <c r="C93" s="62">
        <v>1</v>
      </c>
      <c r="D93" s="75"/>
    </row>
    <row r="94" spans="2:4" x14ac:dyDescent="0.25">
      <c r="C94" s="74"/>
      <c r="D94" s="75"/>
    </row>
    <row r="95" spans="2:4" x14ac:dyDescent="0.25">
      <c r="C95" s="74"/>
      <c r="D95" s="75"/>
    </row>
    <row r="96" spans="2:4" ht="31.5" x14ac:dyDescent="0.25">
      <c r="B96" s="87" t="s">
        <v>189</v>
      </c>
      <c r="C96" s="55" t="s">
        <v>99</v>
      </c>
      <c r="D96" s="56" t="s">
        <v>100</v>
      </c>
    </row>
    <row r="97" spans="2:4" x14ac:dyDescent="0.25">
      <c r="B97" s="88" t="s">
        <v>190</v>
      </c>
      <c r="C97" s="62">
        <v>1</v>
      </c>
      <c r="D97" s="32">
        <v>0.5</v>
      </c>
    </row>
    <row r="98" spans="2:4" x14ac:dyDescent="0.25">
      <c r="B98" s="88" t="s">
        <v>191</v>
      </c>
      <c r="C98" s="62">
        <v>0</v>
      </c>
      <c r="D98" s="32">
        <v>0</v>
      </c>
    </row>
    <row r="99" spans="2:4" x14ac:dyDescent="0.25">
      <c r="B99" s="88" t="s">
        <v>192</v>
      </c>
      <c r="C99" s="62">
        <v>1</v>
      </c>
      <c r="D99" s="32">
        <v>0.5</v>
      </c>
    </row>
    <row r="100" spans="2:4" x14ac:dyDescent="0.25">
      <c r="B100" s="88" t="s">
        <v>193</v>
      </c>
      <c r="C100" s="62">
        <v>0</v>
      </c>
      <c r="D100" s="32">
        <v>0</v>
      </c>
    </row>
    <row r="101" spans="2:4" x14ac:dyDescent="0.25">
      <c r="B101" s="88" t="s">
        <v>137</v>
      </c>
      <c r="C101" s="62">
        <v>0</v>
      </c>
      <c r="D101" s="32">
        <v>0</v>
      </c>
    </row>
    <row r="102" spans="2:4" x14ac:dyDescent="0.25">
      <c r="B102" s="77"/>
      <c r="C102" s="74"/>
      <c r="D102" s="75"/>
    </row>
    <row r="103" spans="2:4" ht="18" x14ac:dyDescent="0.25">
      <c r="B103" s="90" t="s">
        <v>194</v>
      </c>
    </row>
    <row r="104" spans="2:4" ht="18" x14ac:dyDescent="0.25">
      <c r="B104" s="90"/>
    </row>
    <row r="105" spans="2:4" x14ac:dyDescent="0.25">
      <c r="B105" s="76" t="s">
        <v>195</v>
      </c>
      <c r="C105" s="55" t="s">
        <v>99</v>
      </c>
      <c r="D105" s="56" t="s">
        <v>100</v>
      </c>
    </row>
    <row r="106" spans="2:4" x14ac:dyDescent="0.25">
      <c r="B106" s="30" t="s">
        <v>199</v>
      </c>
      <c r="C106" s="31">
        <v>1</v>
      </c>
      <c r="D106" s="32">
        <v>0.5</v>
      </c>
    </row>
    <row r="107" spans="2:4" x14ac:dyDescent="0.25">
      <c r="B107" s="30" t="s">
        <v>200</v>
      </c>
      <c r="C107" s="31">
        <v>1</v>
      </c>
      <c r="D107" s="32">
        <v>0.5</v>
      </c>
    </row>
    <row r="108" spans="2:4" x14ac:dyDescent="0.25">
      <c r="B108" s="30" t="s">
        <v>515</v>
      </c>
      <c r="C108" s="31">
        <v>0</v>
      </c>
      <c r="D108" s="32">
        <v>0</v>
      </c>
    </row>
    <row r="109" spans="2:4" x14ac:dyDescent="0.25">
      <c r="B109" s="77"/>
      <c r="C109" s="74"/>
      <c r="D109" s="75"/>
    </row>
    <row r="111" spans="2:4" ht="31.5" x14ac:dyDescent="0.25">
      <c r="B111" s="76" t="s">
        <v>209</v>
      </c>
      <c r="C111" s="55" t="s">
        <v>99</v>
      </c>
      <c r="D111" s="56" t="s">
        <v>100</v>
      </c>
    </row>
    <row r="112" spans="2:4" x14ac:dyDescent="0.25">
      <c r="B112" s="30" t="s">
        <v>102</v>
      </c>
      <c r="C112" s="31">
        <v>2</v>
      </c>
      <c r="D112" s="32">
        <v>1</v>
      </c>
    </row>
    <row r="113" spans="2:4" x14ac:dyDescent="0.25">
      <c r="B113" s="30" t="s">
        <v>103</v>
      </c>
      <c r="C113" s="31">
        <v>0</v>
      </c>
      <c r="D113" s="32">
        <v>0</v>
      </c>
    </row>
    <row r="114" spans="2:4" x14ac:dyDescent="0.25">
      <c r="B114" s="30" t="s">
        <v>516</v>
      </c>
      <c r="C114" s="31">
        <v>0</v>
      </c>
      <c r="D114" s="32">
        <v>0</v>
      </c>
    </row>
    <row r="115" spans="2:4" x14ac:dyDescent="0.25">
      <c r="B115" s="77"/>
      <c r="C115" s="74"/>
      <c r="D115" s="75"/>
    </row>
    <row r="116" spans="2:4" x14ac:dyDescent="0.25">
      <c r="B116" s="77"/>
      <c r="C116" s="74"/>
      <c r="D116" s="75"/>
    </row>
    <row r="117" spans="2:4" x14ac:dyDescent="0.25">
      <c r="B117" s="87" t="s">
        <v>211</v>
      </c>
      <c r="C117" s="55" t="s">
        <v>99</v>
      </c>
      <c r="D117" s="56" t="s">
        <v>100</v>
      </c>
    </row>
    <row r="118" spans="2:4" x14ac:dyDescent="0.25">
      <c r="B118" s="91" t="s">
        <v>212</v>
      </c>
      <c r="C118" s="31">
        <v>0</v>
      </c>
      <c r="D118" s="32">
        <v>0</v>
      </c>
    </row>
    <row r="119" spans="2:4" x14ac:dyDescent="0.25">
      <c r="B119" s="89" t="s">
        <v>213</v>
      </c>
      <c r="C119" s="31">
        <v>1</v>
      </c>
      <c r="D119" s="32">
        <v>0.5</v>
      </c>
    </row>
    <row r="120" spans="2:4" x14ac:dyDescent="0.25">
      <c r="B120" s="33" t="s">
        <v>214</v>
      </c>
      <c r="C120" s="31">
        <v>1</v>
      </c>
      <c r="D120" s="32">
        <v>0.5</v>
      </c>
    </row>
    <row r="121" spans="2:4" x14ac:dyDescent="0.25">
      <c r="B121" s="77"/>
      <c r="C121" s="74"/>
      <c r="D121" s="75"/>
    </row>
    <row r="122" spans="2:4" x14ac:dyDescent="0.25">
      <c r="B122" s="77"/>
      <c r="C122" s="74"/>
      <c r="D122" s="75"/>
    </row>
    <row r="123" spans="2:4" x14ac:dyDescent="0.25">
      <c r="B123" s="87" t="s">
        <v>215</v>
      </c>
      <c r="C123" s="55" t="s">
        <v>99</v>
      </c>
      <c r="D123" s="56" t="s">
        <v>100</v>
      </c>
    </row>
    <row r="124" spans="2:4" x14ac:dyDescent="0.25">
      <c r="B124" s="92">
        <v>0</v>
      </c>
      <c r="C124" s="31">
        <v>1</v>
      </c>
      <c r="D124" s="32">
        <v>0.5</v>
      </c>
    </row>
    <row r="125" spans="2:4" x14ac:dyDescent="0.25">
      <c r="B125" s="92">
        <v>1</v>
      </c>
      <c r="C125" s="31">
        <v>0</v>
      </c>
      <c r="D125" s="32">
        <v>0</v>
      </c>
    </row>
    <row r="126" spans="2:4" x14ac:dyDescent="0.25">
      <c r="B126" s="93" t="s">
        <v>216</v>
      </c>
      <c r="C126" s="31">
        <v>1</v>
      </c>
      <c r="D126" s="32">
        <v>0.5</v>
      </c>
    </row>
    <row r="127" spans="2:4" x14ac:dyDescent="0.25">
      <c r="B127" s="93" t="s">
        <v>217</v>
      </c>
      <c r="C127" s="31">
        <v>0</v>
      </c>
      <c r="D127" s="32">
        <v>0</v>
      </c>
    </row>
    <row r="128" spans="2:4" x14ac:dyDescent="0.25">
      <c r="B128" s="92" t="s">
        <v>218</v>
      </c>
      <c r="C128" s="31">
        <v>0</v>
      </c>
      <c r="D128" s="32">
        <v>0</v>
      </c>
    </row>
    <row r="129" spans="2:4" x14ac:dyDescent="0.25">
      <c r="B129" s="93" t="s">
        <v>425</v>
      </c>
      <c r="C129" s="31">
        <v>0</v>
      </c>
      <c r="D129" s="32">
        <v>0</v>
      </c>
    </row>
    <row r="130" spans="2:4" x14ac:dyDescent="0.25">
      <c r="B130" s="94"/>
      <c r="C130" s="74"/>
      <c r="D130" s="75"/>
    </row>
    <row r="131" spans="2:4" x14ac:dyDescent="0.25">
      <c r="B131" s="94"/>
      <c r="C131" s="74"/>
      <c r="D131" s="75"/>
    </row>
    <row r="132" spans="2:4" x14ac:dyDescent="0.25">
      <c r="B132" s="87" t="s">
        <v>220</v>
      </c>
      <c r="C132" s="55" t="s">
        <v>99</v>
      </c>
      <c r="D132" s="56" t="s">
        <v>100</v>
      </c>
    </row>
    <row r="133" spans="2:4" ht="45.75" x14ac:dyDescent="0.25">
      <c r="B133" s="68" t="s">
        <v>221</v>
      </c>
      <c r="C133" s="31">
        <v>2</v>
      </c>
      <c r="D133" s="32">
        <v>1</v>
      </c>
    </row>
    <row r="134" spans="2:4" x14ac:dyDescent="0.25">
      <c r="B134" s="91" t="s">
        <v>222</v>
      </c>
      <c r="C134" s="31">
        <v>0</v>
      </c>
      <c r="D134" s="32">
        <v>0</v>
      </c>
    </row>
    <row r="135" spans="2:4" x14ac:dyDescent="0.25">
      <c r="B135" s="91" t="s">
        <v>223</v>
      </c>
      <c r="C135" s="31">
        <v>0</v>
      </c>
      <c r="D135" s="32">
        <v>0</v>
      </c>
    </row>
    <row r="136" spans="2:4" x14ac:dyDescent="0.25">
      <c r="B136" s="91" t="s">
        <v>224</v>
      </c>
      <c r="C136" s="31">
        <v>0</v>
      </c>
      <c r="D136" s="32">
        <v>0</v>
      </c>
    </row>
    <row r="137" spans="2:4" x14ac:dyDescent="0.25">
      <c r="B137" s="91" t="s">
        <v>225</v>
      </c>
      <c r="C137" s="31">
        <v>0</v>
      </c>
      <c r="D137" s="32">
        <v>0</v>
      </c>
    </row>
    <row r="138" spans="2:4" x14ac:dyDescent="0.25">
      <c r="B138" s="91" t="s">
        <v>87</v>
      </c>
      <c r="C138" s="31">
        <v>0</v>
      </c>
      <c r="D138" s="32">
        <v>0</v>
      </c>
    </row>
    <row r="139" spans="2:4" x14ac:dyDescent="0.25">
      <c r="B139" s="91" t="s">
        <v>226</v>
      </c>
      <c r="C139" s="31">
        <v>0</v>
      </c>
      <c r="D139" s="32">
        <v>0</v>
      </c>
    </row>
    <row r="140" spans="2:4" x14ac:dyDescent="0.25">
      <c r="B140" s="91" t="s">
        <v>227</v>
      </c>
      <c r="C140" s="31">
        <v>0</v>
      </c>
      <c r="D140" s="32">
        <v>0</v>
      </c>
    </row>
    <row r="141" spans="2:4" x14ac:dyDescent="0.25">
      <c r="B141" s="91" t="s">
        <v>88</v>
      </c>
      <c r="C141" s="31">
        <v>0</v>
      </c>
      <c r="D141" s="32">
        <v>0</v>
      </c>
    </row>
    <row r="142" spans="2:4" x14ac:dyDescent="0.25">
      <c r="B142" s="91" t="s">
        <v>228</v>
      </c>
      <c r="C142" s="31">
        <v>0</v>
      </c>
      <c r="D142" s="32">
        <v>0</v>
      </c>
    </row>
    <row r="143" spans="2:4" x14ac:dyDescent="0.25">
      <c r="B143" s="91" t="s">
        <v>229</v>
      </c>
      <c r="C143" s="31">
        <v>0</v>
      </c>
      <c r="D143" s="32">
        <v>0</v>
      </c>
    </row>
    <row r="144" spans="2:4" x14ac:dyDescent="0.25">
      <c r="B144" s="91" t="s">
        <v>89</v>
      </c>
      <c r="C144" s="31">
        <v>0</v>
      </c>
      <c r="D144" s="32">
        <v>0</v>
      </c>
    </row>
    <row r="145" spans="2:4" x14ac:dyDescent="0.25">
      <c r="B145" s="91" t="s">
        <v>230</v>
      </c>
      <c r="C145" s="31">
        <v>0</v>
      </c>
      <c r="D145" s="32">
        <v>0</v>
      </c>
    </row>
    <row r="146" spans="2:4" x14ac:dyDescent="0.25">
      <c r="B146" s="91" t="s">
        <v>231</v>
      </c>
      <c r="C146" s="31">
        <v>0</v>
      </c>
      <c r="D146" s="32">
        <v>0</v>
      </c>
    </row>
    <row r="147" spans="2:4" x14ac:dyDescent="0.25">
      <c r="B147" s="91" t="s">
        <v>232</v>
      </c>
      <c r="C147" s="31">
        <v>0</v>
      </c>
      <c r="D147" s="32">
        <v>0</v>
      </c>
    </row>
    <row r="148" spans="2:4" x14ac:dyDescent="0.25">
      <c r="B148" s="94"/>
      <c r="C148" s="74"/>
      <c r="D148" s="75"/>
    </row>
    <row r="149" spans="2:4" x14ac:dyDescent="0.25">
      <c r="B149" s="94"/>
      <c r="C149" s="74"/>
      <c r="D149" s="75"/>
    </row>
    <row r="150" spans="2:4" x14ac:dyDescent="0.25">
      <c r="B150" s="76" t="s">
        <v>233</v>
      </c>
      <c r="C150" s="55" t="s">
        <v>99</v>
      </c>
      <c r="D150"/>
    </row>
    <row r="151" spans="2:4" x14ac:dyDescent="0.25">
      <c r="B151" s="30" t="s">
        <v>234</v>
      </c>
      <c r="C151" s="31">
        <v>1</v>
      </c>
      <c r="D151"/>
    </row>
    <row r="152" spans="2:4" x14ac:dyDescent="0.25">
      <c r="B152" s="30" t="s">
        <v>235</v>
      </c>
      <c r="C152" s="31">
        <v>0</v>
      </c>
      <c r="D152"/>
    </row>
    <row r="153" spans="2:4" x14ac:dyDescent="0.25">
      <c r="B153" s="30" t="s">
        <v>103</v>
      </c>
      <c r="C153" s="31">
        <v>1</v>
      </c>
      <c r="D153"/>
    </row>
    <row r="154" spans="2:4" x14ac:dyDescent="0.25">
      <c r="B154" s="94"/>
      <c r="C154" s="74"/>
      <c r="D154" s="75"/>
    </row>
    <row r="155" spans="2:4" x14ac:dyDescent="0.25">
      <c r="B155" s="94"/>
      <c r="C155" s="74"/>
      <c r="D155" s="75"/>
    </row>
    <row r="156" spans="2:4" x14ac:dyDescent="0.25">
      <c r="B156" s="76" t="s">
        <v>517</v>
      </c>
      <c r="C156" s="55" t="s">
        <v>99</v>
      </c>
      <c r="D156" s="56" t="s">
        <v>100</v>
      </c>
    </row>
    <row r="157" spans="2:4" x14ac:dyDescent="0.25">
      <c r="B157" s="30" t="s">
        <v>102</v>
      </c>
      <c r="C157" s="31">
        <v>2</v>
      </c>
      <c r="D157" s="32">
        <v>1</v>
      </c>
    </row>
    <row r="158" spans="2:4" x14ac:dyDescent="0.25">
      <c r="B158" s="30" t="s">
        <v>103</v>
      </c>
      <c r="C158" s="31">
        <v>0</v>
      </c>
      <c r="D158" s="32">
        <v>0</v>
      </c>
    </row>
    <row r="159" spans="2:4" x14ac:dyDescent="0.25">
      <c r="B159" s="94"/>
      <c r="C159" s="74"/>
      <c r="D159" s="75"/>
    </row>
    <row r="161" spans="2:4" x14ac:dyDescent="0.25">
      <c r="B161" s="76" t="s">
        <v>518</v>
      </c>
      <c r="C161" s="55" t="s">
        <v>99</v>
      </c>
      <c r="D161" s="56" t="s">
        <v>100</v>
      </c>
    </row>
    <row r="162" spans="2:4" x14ac:dyDescent="0.25">
      <c r="B162" s="30" t="s">
        <v>519</v>
      </c>
      <c r="C162" s="31">
        <v>1</v>
      </c>
      <c r="D162" s="32">
        <v>0.5</v>
      </c>
    </row>
    <row r="163" spans="2:4" x14ac:dyDescent="0.25">
      <c r="B163" s="30" t="s">
        <v>520</v>
      </c>
      <c r="C163" s="31">
        <v>0</v>
      </c>
      <c r="D163" s="32">
        <v>0</v>
      </c>
    </row>
    <row r="164" spans="2:4" x14ac:dyDescent="0.25">
      <c r="B164" s="30" t="s">
        <v>521</v>
      </c>
      <c r="C164" s="31">
        <v>1</v>
      </c>
      <c r="D164" s="32">
        <v>0.5</v>
      </c>
    </row>
    <row r="165" spans="2:4" x14ac:dyDescent="0.25">
      <c r="B165" s="77"/>
      <c r="C165" s="74"/>
      <c r="D165" s="75"/>
    </row>
    <row r="167" spans="2:4" ht="31.5" x14ac:dyDescent="0.25">
      <c r="B167" s="76" t="s">
        <v>522</v>
      </c>
      <c r="C167" s="55" t="s">
        <v>99</v>
      </c>
      <c r="D167" s="56" t="s">
        <v>100</v>
      </c>
    </row>
    <row r="168" spans="2:4" x14ac:dyDescent="0.25">
      <c r="B168" s="30" t="s">
        <v>523</v>
      </c>
      <c r="C168" s="31">
        <v>1</v>
      </c>
      <c r="D168" s="32">
        <v>0.5</v>
      </c>
    </row>
    <row r="169" spans="2:4" x14ac:dyDescent="0.25">
      <c r="B169" s="30" t="s">
        <v>524</v>
      </c>
      <c r="C169" s="31">
        <v>1</v>
      </c>
      <c r="D169" s="32">
        <v>0.5</v>
      </c>
    </row>
    <row r="170" spans="2:4" x14ac:dyDescent="0.25">
      <c r="B170" s="30" t="s">
        <v>525</v>
      </c>
      <c r="C170" s="31">
        <v>0</v>
      </c>
      <c r="D170" s="32">
        <v>0</v>
      </c>
    </row>
    <row r="171" spans="2:4" x14ac:dyDescent="0.25">
      <c r="B171" s="30" t="s">
        <v>526</v>
      </c>
      <c r="C171" s="31">
        <v>0</v>
      </c>
      <c r="D171" s="32">
        <v>0</v>
      </c>
    </row>
    <row r="173" spans="2:4" x14ac:dyDescent="0.25">
      <c r="B173" s="76" t="s">
        <v>527</v>
      </c>
      <c r="C173" s="55" t="s">
        <v>99</v>
      </c>
      <c r="D173" s="56" t="s">
        <v>100</v>
      </c>
    </row>
    <row r="174" spans="2:4" x14ac:dyDescent="0.25">
      <c r="B174" s="30" t="s">
        <v>528</v>
      </c>
      <c r="C174" s="31">
        <v>1</v>
      </c>
      <c r="D174" s="32">
        <v>0.5</v>
      </c>
    </row>
    <row r="175" spans="2:4" x14ac:dyDescent="0.25">
      <c r="B175" s="30" t="s">
        <v>529</v>
      </c>
      <c r="C175" s="31">
        <v>1</v>
      </c>
      <c r="D175" s="32">
        <v>0.5</v>
      </c>
    </row>
    <row r="176" spans="2:4" x14ac:dyDescent="0.25">
      <c r="B176" s="30" t="s">
        <v>530</v>
      </c>
      <c r="C176" s="31">
        <v>0</v>
      </c>
      <c r="D176" s="32">
        <v>0</v>
      </c>
    </row>
    <row r="179" spans="2:4" ht="31.5" x14ac:dyDescent="0.25">
      <c r="B179" s="76" t="s">
        <v>531</v>
      </c>
      <c r="C179" s="55" t="s">
        <v>99</v>
      </c>
      <c r="D179" s="56" t="s">
        <v>100</v>
      </c>
    </row>
    <row r="180" spans="2:4" x14ac:dyDescent="0.25">
      <c r="B180" s="30">
        <v>1</v>
      </c>
      <c r="C180" s="31">
        <v>2</v>
      </c>
      <c r="D180" s="32">
        <v>1</v>
      </c>
    </row>
    <row r="181" spans="2:4" x14ac:dyDescent="0.25">
      <c r="B181" s="30">
        <v>2</v>
      </c>
      <c r="C181" s="31">
        <v>0</v>
      </c>
      <c r="D181" s="32">
        <v>0</v>
      </c>
    </row>
    <row r="182" spans="2:4" x14ac:dyDescent="0.25">
      <c r="B182" s="30" t="s">
        <v>532</v>
      </c>
      <c r="C182" s="31">
        <v>0</v>
      </c>
      <c r="D182" s="32">
        <v>0</v>
      </c>
    </row>
    <row r="185" spans="2:4" ht="31.5" x14ac:dyDescent="0.25">
      <c r="B185" s="76" t="s">
        <v>533</v>
      </c>
      <c r="C185" s="55" t="s">
        <v>99</v>
      </c>
      <c r="D185" s="56" t="s">
        <v>100</v>
      </c>
    </row>
    <row r="186" spans="2:4" x14ac:dyDescent="0.25">
      <c r="B186" s="30" t="s">
        <v>102</v>
      </c>
      <c r="C186" s="31">
        <v>0</v>
      </c>
      <c r="D186" s="32">
        <v>0</v>
      </c>
    </row>
    <row r="187" spans="2:4" x14ac:dyDescent="0.25">
      <c r="B187" s="30" t="s">
        <v>103</v>
      </c>
      <c r="C187" s="31">
        <v>2</v>
      </c>
      <c r="D187" s="32">
        <v>1</v>
      </c>
    </row>
    <row r="190" spans="2:4" ht="31.5" x14ac:dyDescent="0.25">
      <c r="B190" s="76" t="s">
        <v>534</v>
      </c>
      <c r="C190" s="55" t="s">
        <v>99</v>
      </c>
      <c r="D190" s="56" t="s">
        <v>100</v>
      </c>
    </row>
    <row r="191" spans="2:4" x14ac:dyDescent="0.25">
      <c r="B191" s="30" t="s">
        <v>102</v>
      </c>
      <c r="C191" s="31">
        <v>0</v>
      </c>
      <c r="D191" s="32">
        <v>0</v>
      </c>
    </row>
    <row r="192" spans="2:4" x14ac:dyDescent="0.25">
      <c r="B192" s="30" t="s">
        <v>103</v>
      </c>
      <c r="C192" s="31">
        <v>2</v>
      </c>
      <c r="D192" s="32">
        <v>1</v>
      </c>
    </row>
    <row r="193" spans="2:4" x14ac:dyDescent="0.25">
      <c r="B193" s="77"/>
      <c r="C193" s="74"/>
      <c r="D193" s="75"/>
    </row>
    <row r="194" spans="2:4" ht="18" x14ac:dyDescent="0.25">
      <c r="B194" s="25" t="s">
        <v>535</v>
      </c>
    </row>
    <row r="196" spans="2:4" x14ac:dyDescent="0.25">
      <c r="B196" s="76" t="s">
        <v>536</v>
      </c>
      <c r="C196" s="55" t="s">
        <v>99</v>
      </c>
      <c r="D196" s="56" t="s">
        <v>100</v>
      </c>
    </row>
    <row r="197" spans="2:4" x14ac:dyDescent="0.25">
      <c r="B197" s="30" t="s">
        <v>102</v>
      </c>
      <c r="C197" s="31">
        <v>2</v>
      </c>
      <c r="D197" s="32">
        <v>1</v>
      </c>
    </row>
    <row r="198" spans="2:4" x14ac:dyDescent="0.25">
      <c r="B198" s="30" t="s">
        <v>103</v>
      </c>
      <c r="C198" s="31">
        <v>0</v>
      </c>
      <c r="D198" s="32">
        <v>0</v>
      </c>
    </row>
    <row r="203" spans="2:4" ht="20.25" x14ac:dyDescent="0.3">
      <c r="B203" s="95" t="s">
        <v>537</v>
      </c>
      <c r="C203"/>
      <c r="D203"/>
    </row>
    <row r="204" spans="2:4" ht="15" x14ac:dyDescent="0.25">
      <c r="B204"/>
      <c r="C204"/>
      <c r="D204"/>
    </row>
    <row r="205" spans="2:4" ht="31.5" x14ac:dyDescent="0.25">
      <c r="B205" s="76" t="s">
        <v>538</v>
      </c>
      <c r="C205" s="55" t="s">
        <v>99</v>
      </c>
      <c r="D205" s="56" t="s">
        <v>100</v>
      </c>
    </row>
    <row r="206" spans="2:4" x14ac:dyDescent="0.25">
      <c r="B206" s="30" t="s">
        <v>102</v>
      </c>
      <c r="C206" s="39">
        <v>1</v>
      </c>
      <c r="D206" s="32">
        <v>0.5</v>
      </c>
    </row>
    <row r="207" spans="2:4" x14ac:dyDescent="0.25">
      <c r="B207" s="30" t="s">
        <v>103</v>
      </c>
      <c r="C207" s="39">
        <v>1</v>
      </c>
      <c r="D207" s="32">
        <v>0.5</v>
      </c>
    </row>
    <row r="208" spans="2:4" ht="15" x14ac:dyDescent="0.25">
      <c r="B208"/>
      <c r="C208"/>
      <c r="D208"/>
    </row>
    <row r="209" spans="2:4" ht="15" x14ac:dyDescent="0.25">
      <c r="B209"/>
      <c r="C209"/>
      <c r="D209"/>
    </row>
    <row r="210" spans="2:4" ht="47.25" x14ac:dyDescent="0.25">
      <c r="B210" s="76" t="s">
        <v>539</v>
      </c>
      <c r="C210" s="55" t="s">
        <v>99</v>
      </c>
      <c r="D210" s="56" t="s">
        <v>100</v>
      </c>
    </row>
    <row r="211" spans="2:4" x14ac:dyDescent="0.25">
      <c r="B211" s="30" t="s">
        <v>299</v>
      </c>
      <c r="C211" s="39">
        <v>1</v>
      </c>
      <c r="D211" s="32">
        <v>0.5</v>
      </c>
    </row>
    <row r="212" spans="2:4" x14ac:dyDescent="0.25">
      <c r="B212" s="30" t="s">
        <v>300</v>
      </c>
      <c r="C212" s="39">
        <v>0</v>
      </c>
      <c r="D212" s="32">
        <v>0</v>
      </c>
    </row>
    <row r="213" spans="2:4" x14ac:dyDescent="0.25">
      <c r="B213" s="30" t="s">
        <v>301</v>
      </c>
      <c r="C213" s="39">
        <v>0</v>
      </c>
      <c r="D213" s="32">
        <v>0</v>
      </c>
    </row>
    <row r="214" spans="2:4" x14ac:dyDescent="0.25">
      <c r="B214" s="30" t="s">
        <v>302</v>
      </c>
      <c r="C214" s="39">
        <v>1</v>
      </c>
      <c r="D214" s="32">
        <v>0.5</v>
      </c>
    </row>
    <row r="215" spans="2:4" ht="15" x14ac:dyDescent="0.25">
      <c r="B215"/>
      <c r="C215"/>
      <c r="D215"/>
    </row>
    <row r="216" spans="2:4" ht="15" x14ac:dyDescent="0.25">
      <c r="B216"/>
      <c r="C216"/>
      <c r="D216"/>
    </row>
    <row r="217" spans="2:4" ht="47.25" x14ac:dyDescent="0.25">
      <c r="B217" s="76" t="s">
        <v>540</v>
      </c>
      <c r="C217" s="55" t="s">
        <v>99</v>
      </c>
      <c r="D217" s="56" t="s">
        <v>100</v>
      </c>
    </row>
    <row r="218" spans="2:4" x14ac:dyDescent="0.25">
      <c r="B218" s="30" t="s">
        <v>102</v>
      </c>
      <c r="C218" s="39">
        <v>2</v>
      </c>
      <c r="D218" s="32">
        <v>1</v>
      </c>
    </row>
    <row r="219" spans="2:4" x14ac:dyDescent="0.25">
      <c r="B219" s="30" t="s">
        <v>103</v>
      </c>
      <c r="C219" s="39">
        <v>0</v>
      </c>
      <c r="D219" s="32">
        <v>0</v>
      </c>
    </row>
    <row r="220" spans="2:4" ht="15" x14ac:dyDescent="0.25">
      <c r="B220"/>
      <c r="C220"/>
      <c r="D220"/>
    </row>
    <row r="221" spans="2:4" ht="15" x14ac:dyDescent="0.25">
      <c r="B221"/>
      <c r="C221"/>
      <c r="D221"/>
    </row>
    <row r="222" spans="2:4" ht="31.5" x14ac:dyDescent="0.25">
      <c r="B222" s="76" t="s">
        <v>541</v>
      </c>
      <c r="C222" s="55" t="s">
        <v>99</v>
      </c>
      <c r="D222" s="56" t="s">
        <v>100</v>
      </c>
    </row>
    <row r="223" spans="2:4" x14ac:dyDescent="0.25">
      <c r="B223" s="30" t="s">
        <v>542</v>
      </c>
      <c r="C223" s="39">
        <v>2</v>
      </c>
      <c r="D223" s="32">
        <v>1</v>
      </c>
    </row>
    <row r="224" spans="2:4" x14ac:dyDescent="0.25">
      <c r="B224" s="30" t="s">
        <v>543</v>
      </c>
      <c r="C224" s="39">
        <v>0</v>
      </c>
      <c r="D224" s="32">
        <v>0</v>
      </c>
    </row>
    <row r="225" spans="2:4" x14ac:dyDescent="0.25">
      <c r="B225" s="30" t="s">
        <v>544</v>
      </c>
      <c r="C225" s="39">
        <v>0</v>
      </c>
      <c r="D225" s="32">
        <v>0</v>
      </c>
    </row>
    <row r="226" spans="2:4" x14ac:dyDescent="0.25">
      <c r="B226" s="30" t="s">
        <v>545</v>
      </c>
      <c r="C226" s="39">
        <v>0</v>
      </c>
      <c r="D226" s="32">
        <v>0</v>
      </c>
    </row>
    <row r="227" spans="2:4" x14ac:dyDescent="0.25">
      <c r="B227" s="30" t="s">
        <v>546</v>
      </c>
      <c r="C227" s="39">
        <v>0</v>
      </c>
      <c r="D227" s="32">
        <v>0</v>
      </c>
    </row>
    <row r="228" spans="2:4" ht="15" x14ac:dyDescent="0.25">
      <c r="B228"/>
      <c r="C228"/>
      <c r="D228"/>
    </row>
    <row r="229" spans="2:4" ht="15" x14ac:dyDescent="0.25">
      <c r="B229"/>
      <c r="C229"/>
      <c r="D229"/>
    </row>
    <row r="230" spans="2:4" ht="47.25" x14ac:dyDescent="0.25">
      <c r="B230" s="76" t="s">
        <v>547</v>
      </c>
      <c r="C230" s="55" t="s">
        <v>99</v>
      </c>
      <c r="D230" s="56" t="s">
        <v>100</v>
      </c>
    </row>
    <row r="231" spans="2:4" x14ac:dyDescent="0.25">
      <c r="B231" s="30" t="s">
        <v>102</v>
      </c>
      <c r="C231" s="39">
        <v>2</v>
      </c>
      <c r="D231" s="32">
        <v>1</v>
      </c>
    </row>
    <row r="232" spans="2:4" x14ac:dyDescent="0.25">
      <c r="B232" s="30" t="s">
        <v>103</v>
      </c>
      <c r="C232" s="39">
        <v>0</v>
      </c>
      <c r="D232" s="32">
        <v>0</v>
      </c>
    </row>
    <row r="233" spans="2:4" x14ac:dyDescent="0.25">
      <c r="B233" s="30" t="s">
        <v>548</v>
      </c>
      <c r="C233" s="39">
        <v>0</v>
      </c>
      <c r="D233" s="32">
        <v>0</v>
      </c>
    </row>
    <row r="234" spans="2:4" ht="15" x14ac:dyDescent="0.25">
      <c r="B234"/>
      <c r="C234"/>
      <c r="D234"/>
    </row>
    <row r="235" spans="2:4" ht="15" x14ac:dyDescent="0.25">
      <c r="B235"/>
      <c r="C235"/>
      <c r="D235"/>
    </row>
    <row r="236" spans="2:4" ht="31.5" x14ac:dyDescent="0.25">
      <c r="B236" s="76" t="s">
        <v>549</v>
      </c>
      <c r="C236" s="55" t="s">
        <v>99</v>
      </c>
      <c r="D236" s="56" t="s">
        <v>100</v>
      </c>
    </row>
    <row r="237" spans="2:4" x14ac:dyDescent="0.25">
      <c r="B237" s="30" t="s">
        <v>542</v>
      </c>
      <c r="C237" s="39">
        <v>1</v>
      </c>
      <c r="D237" s="32">
        <v>0.5</v>
      </c>
    </row>
    <row r="238" spans="2:4" x14ac:dyDescent="0.25">
      <c r="B238" s="30" t="s">
        <v>543</v>
      </c>
      <c r="C238" s="39">
        <v>1</v>
      </c>
      <c r="D238" s="32">
        <v>0.5</v>
      </c>
    </row>
    <row r="239" spans="2:4" x14ac:dyDescent="0.25">
      <c r="B239" s="30" t="s">
        <v>544</v>
      </c>
      <c r="C239" s="39">
        <v>0</v>
      </c>
      <c r="D239" s="32">
        <v>0</v>
      </c>
    </row>
    <row r="240" spans="2:4" x14ac:dyDescent="0.25">
      <c r="B240" s="30" t="s">
        <v>545</v>
      </c>
      <c r="C240" s="39">
        <v>0</v>
      </c>
      <c r="D240" s="32">
        <v>0</v>
      </c>
    </row>
    <row r="241" spans="2:4" x14ac:dyDescent="0.25">
      <c r="B241" s="30" t="s">
        <v>546</v>
      </c>
      <c r="C241" s="39">
        <v>0</v>
      </c>
      <c r="D241" s="32">
        <v>0</v>
      </c>
    </row>
    <row r="242" spans="2:4" ht="15" x14ac:dyDescent="0.25">
      <c r="B242"/>
      <c r="C242"/>
      <c r="D242"/>
    </row>
    <row r="243" spans="2:4" ht="15" x14ac:dyDescent="0.25">
      <c r="B243"/>
      <c r="C243"/>
      <c r="D243"/>
    </row>
    <row r="244" spans="2:4" ht="47.25" x14ac:dyDescent="0.25">
      <c r="B244" s="76" t="s">
        <v>550</v>
      </c>
      <c r="C244" s="55" t="s">
        <v>99</v>
      </c>
      <c r="D244" s="56" t="s">
        <v>100</v>
      </c>
    </row>
    <row r="245" spans="2:4" x14ac:dyDescent="0.25">
      <c r="B245" s="30" t="s">
        <v>102</v>
      </c>
      <c r="C245" s="39">
        <v>2</v>
      </c>
      <c r="D245" s="32">
        <v>1</v>
      </c>
    </row>
    <row r="246" spans="2:4" x14ac:dyDescent="0.25">
      <c r="B246" s="30" t="s">
        <v>551</v>
      </c>
      <c r="C246" s="39">
        <v>0</v>
      </c>
      <c r="D246" s="32">
        <v>0</v>
      </c>
    </row>
    <row r="247" spans="2:4" x14ac:dyDescent="0.25">
      <c r="B247" s="30" t="s">
        <v>548</v>
      </c>
      <c r="C247" s="39">
        <v>0</v>
      </c>
      <c r="D247" s="32">
        <v>0</v>
      </c>
    </row>
    <row r="248" spans="2:4" ht="15" x14ac:dyDescent="0.25">
      <c r="B248"/>
      <c r="C248"/>
      <c r="D248"/>
    </row>
    <row r="249" spans="2:4" ht="15" x14ac:dyDescent="0.25">
      <c r="B249"/>
      <c r="C249"/>
      <c r="D249"/>
    </row>
    <row r="250" spans="2:4" ht="31.5" x14ac:dyDescent="0.25">
      <c r="B250" s="76" t="s">
        <v>552</v>
      </c>
      <c r="C250" s="55" t="s">
        <v>99</v>
      </c>
      <c r="D250" s="56" t="s">
        <v>100</v>
      </c>
    </row>
    <row r="251" spans="2:4" x14ac:dyDescent="0.25">
      <c r="B251" s="30" t="s">
        <v>542</v>
      </c>
      <c r="C251" s="39">
        <v>2</v>
      </c>
      <c r="D251" s="32">
        <v>1</v>
      </c>
    </row>
    <row r="252" spans="2:4" x14ac:dyDescent="0.25">
      <c r="B252" s="30" t="s">
        <v>543</v>
      </c>
      <c r="C252" s="39">
        <v>0</v>
      </c>
      <c r="D252" s="32">
        <v>0</v>
      </c>
    </row>
    <row r="253" spans="2:4" x14ac:dyDescent="0.25">
      <c r="B253" s="30" t="s">
        <v>544</v>
      </c>
      <c r="C253" s="39">
        <v>0</v>
      </c>
      <c r="D253" s="32">
        <v>0</v>
      </c>
    </row>
    <row r="254" spans="2:4" x14ac:dyDescent="0.25">
      <c r="B254" s="30" t="s">
        <v>545</v>
      </c>
      <c r="C254" s="39">
        <v>0</v>
      </c>
      <c r="D254" s="32">
        <v>0</v>
      </c>
    </row>
    <row r="255" spans="2:4" x14ac:dyDescent="0.25">
      <c r="B255" s="30" t="s">
        <v>546</v>
      </c>
      <c r="C255" s="39">
        <v>0</v>
      </c>
      <c r="D255" s="32">
        <v>0</v>
      </c>
    </row>
    <row r="256" spans="2:4" ht="15" x14ac:dyDescent="0.25">
      <c r="B256"/>
      <c r="C256"/>
      <c r="D256"/>
    </row>
    <row r="257" spans="2:4" ht="15" x14ac:dyDescent="0.25">
      <c r="B257"/>
      <c r="C257"/>
      <c r="D257"/>
    </row>
    <row r="258" spans="2:4" ht="63" x14ac:dyDescent="0.25">
      <c r="B258" s="76" t="s">
        <v>553</v>
      </c>
      <c r="C258" s="55" t="s">
        <v>99</v>
      </c>
      <c r="D258" s="56" t="s">
        <v>100</v>
      </c>
    </row>
    <row r="259" spans="2:4" x14ac:dyDescent="0.25">
      <c r="B259" s="30" t="s">
        <v>102</v>
      </c>
      <c r="C259" s="39">
        <v>1</v>
      </c>
      <c r="D259" s="32">
        <v>0.5</v>
      </c>
    </row>
    <row r="260" spans="2:4" x14ac:dyDescent="0.25">
      <c r="B260" s="30" t="s">
        <v>551</v>
      </c>
      <c r="C260" s="39">
        <v>1</v>
      </c>
      <c r="D260" s="32">
        <v>0.5</v>
      </c>
    </row>
    <row r="261" spans="2:4" x14ac:dyDescent="0.25">
      <c r="B261" s="30" t="s">
        <v>548</v>
      </c>
      <c r="C261" s="39">
        <v>0</v>
      </c>
      <c r="D261" s="32">
        <v>0</v>
      </c>
    </row>
    <row r="262" spans="2:4" ht="15" x14ac:dyDescent="0.25">
      <c r="B262"/>
      <c r="C262"/>
      <c r="D262"/>
    </row>
    <row r="263" spans="2:4" ht="15" x14ac:dyDescent="0.25">
      <c r="B263"/>
      <c r="C263"/>
      <c r="D263"/>
    </row>
    <row r="264" spans="2:4" ht="47.25" x14ac:dyDescent="0.25">
      <c r="B264" s="76" t="s">
        <v>554</v>
      </c>
      <c r="C264" s="55" t="s">
        <v>99</v>
      </c>
      <c r="D264" s="56" t="s">
        <v>100</v>
      </c>
    </row>
    <row r="265" spans="2:4" x14ac:dyDescent="0.25">
      <c r="B265" s="30" t="s">
        <v>542</v>
      </c>
      <c r="C265" s="39">
        <v>1</v>
      </c>
      <c r="D265" s="32">
        <v>0.5</v>
      </c>
    </row>
    <row r="266" spans="2:4" x14ac:dyDescent="0.25">
      <c r="B266" s="30" t="s">
        <v>543</v>
      </c>
      <c r="C266" s="39">
        <v>1</v>
      </c>
      <c r="D266" s="32">
        <v>0.5</v>
      </c>
    </row>
    <row r="267" spans="2:4" x14ac:dyDescent="0.25">
      <c r="B267" s="30" t="s">
        <v>544</v>
      </c>
      <c r="C267" s="39">
        <v>0</v>
      </c>
      <c r="D267" s="32">
        <v>0</v>
      </c>
    </row>
    <row r="268" spans="2:4" x14ac:dyDescent="0.25">
      <c r="B268" s="30" t="s">
        <v>545</v>
      </c>
      <c r="C268" s="39">
        <v>0</v>
      </c>
      <c r="D268" s="32">
        <v>0</v>
      </c>
    </row>
    <row r="269" spans="2:4" x14ac:dyDescent="0.25">
      <c r="B269" s="30" t="s">
        <v>546</v>
      </c>
      <c r="C269" s="39">
        <v>0</v>
      </c>
      <c r="D269" s="32">
        <v>0</v>
      </c>
    </row>
    <row r="270" spans="2:4" ht="15" x14ac:dyDescent="0.25">
      <c r="B270"/>
      <c r="C270"/>
      <c r="D270"/>
    </row>
    <row r="271" spans="2:4" ht="15" x14ac:dyDescent="0.25">
      <c r="B271"/>
      <c r="C271"/>
      <c r="D271"/>
    </row>
    <row r="272" spans="2:4" ht="47.25" x14ac:dyDescent="0.25">
      <c r="B272" s="76" t="s">
        <v>555</v>
      </c>
      <c r="C272" s="55" t="s">
        <v>99</v>
      </c>
      <c r="D272" s="56" t="s">
        <v>100</v>
      </c>
    </row>
    <row r="273" spans="2:4" x14ac:dyDescent="0.25">
      <c r="B273" s="30" t="s">
        <v>102</v>
      </c>
      <c r="C273" s="39">
        <v>2</v>
      </c>
      <c r="D273" s="32">
        <v>1</v>
      </c>
    </row>
    <row r="274" spans="2:4" x14ac:dyDescent="0.25">
      <c r="B274" s="30" t="s">
        <v>103</v>
      </c>
      <c r="C274" s="39">
        <v>0</v>
      </c>
      <c r="D274" s="32">
        <v>0</v>
      </c>
    </row>
    <row r="275" spans="2:4" ht="15" x14ac:dyDescent="0.25">
      <c r="B275"/>
      <c r="C275"/>
      <c r="D275"/>
    </row>
    <row r="276" spans="2:4" ht="15" x14ac:dyDescent="0.25">
      <c r="B276"/>
      <c r="C276"/>
      <c r="D276"/>
    </row>
    <row r="277" spans="2:4" ht="31.5" x14ac:dyDescent="0.25">
      <c r="B277" s="76" t="s">
        <v>556</v>
      </c>
      <c r="C277" s="55" t="s">
        <v>99</v>
      </c>
      <c r="D277" s="56" t="s">
        <v>100</v>
      </c>
    </row>
    <row r="278" spans="2:4" x14ac:dyDescent="0.25">
      <c r="B278" s="30" t="s">
        <v>102</v>
      </c>
      <c r="C278" s="39">
        <v>2</v>
      </c>
      <c r="D278" s="32">
        <v>1</v>
      </c>
    </row>
    <row r="279" spans="2:4" x14ac:dyDescent="0.25">
      <c r="B279" s="30" t="s">
        <v>103</v>
      </c>
      <c r="C279" s="39">
        <v>0</v>
      </c>
      <c r="D279" s="32">
        <v>0</v>
      </c>
    </row>
    <row r="280" spans="2:4" ht="15" x14ac:dyDescent="0.25">
      <c r="B280"/>
      <c r="C280"/>
      <c r="D280"/>
    </row>
    <row r="281" spans="2:4" ht="15" x14ac:dyDescent="0.25">
      <c r="B281"/>
      <c r="C281"/>
      <c r="D281"/>
    </row>
    <row r="282" spans="2:4" ht="47.25" x14ac:dyDescent="0.25">
      <c r="B282" s="76" t="s">
        <v>557</v>
      </c>
      <c r="C282" s="55" t="s">
        <v>99</v>
      </c>
      <c r="D282" s="56" t="s">
        <v>100</v>
      </c>
    </row>
    <row r="283" spans="2:4" x14ac:dyDescent="0.25">
      <c r="B283" s="30" t="s">
        <v>102</v>
      </c>
      <c r="C283" s="39">
        <v>2</v>
      </c>
      <c r="D283" s="32">
        <v>1</v>
      </c>
    </row>
    <row r="284" spans="2:4" x14ac:dyDescent="0.25">
      <c r="B284" s="30" t="s">
        <v>103</v>
      </c>
      <c r="C284" s="39">
        <v>0</v>
      </c>
      <c r="D284" s="32">
        <v>0</v>
      </c>
    </row>
    <row r="285" spans="2:4" ht="15" x14ac:dyDescent="0.25">
      <c r="B285"/>
      <c r="C285"/>
      <c r="D285"/>
    </row>
    <row r="286" spans="2:4" ht="15" x14ac:dyDescent="0.25">
      <c r="B286"/>
      <c r="C286"/>
      <c r="D286"/>
    </row>
    <row r="287" spans="2:4" ht="31.5" x14ac:dyDescent="0.25">
      <c r="B287" s="76" t="s">
        <v>558</v>
      </c>
      <c r="C287" s="55" t="s">
        <v>99</v>
      </c>
      <c r="D287" s="56" t="s">
        <v>100</v>
      </c>
    </row>
    <row r="288" spans="2:4" x14ac:dyDescent="0.25">
      <c r="B288" s="30" t="s">
        <v>102</v>
      </c>
      <c r="C288" s="39">
        <v>2</v>
      </c>
      <c r="D288" s="32">
        <v>1</v>
      </c>
    </row>
    <row r="289" spans="2:4" x14ac:dyDescent="0.25">
      <c r="B289" s="30" t="s">
        <v>103</v>
      </c>
      <c r="C289" s="39">
        <v>0</v>
      </c>
      <c r="D289" s="32">
        <v>0</v>
      </c>
    </row>
    <row r="290" spans="2:4" ht="15" x14ac:dyDescent="0.25">
      <c r="B290"/>
      <c r="C290"/>
      <c r="D290"/>
    </row>
    <row r="291" spans="2:4" ht="15" x14ac:dyDescent="0.25">
      <c r="B291"/>
      <c r="C291"/>
      <c r="D291"/>
    </row>
    <row r="292" spans="2:4" ht="47.25" x14ac:dyDescent="0.25">
      <c r="B292" s="76" t="s">
        <v>559</v>
      </c>
      <c r="C292" s="55" t="s">
        <v>99</v>
      </c>
      <c r="D292" s="56" t="s">
        <v>100</v>
      </c>
    </row>
    <row r="293" spans="2:4" x14ac:dyDescent="0.25">
      <c r="B293" s="30" t="s">
        <v>102</v>
      </c>
      <c r="C293" s="39">
        <v>2</v>
      </c>
      <c r="D293" s="32">
        <v>1</v>
      </c>
    </row>
    <row r="294" spans="2:4" x14ac:dyDescent="0.25">
      <c r="B294" s="30" t="s">
        <v>103</v>
      </c>
      <c r="C294" s="39">
        <v>0</v>
      </c>
      <c r="D294" s="32">
        <v>0</v>
      </c>
    </row>
    <row r="295" spans="2:4" ht="15" x14ac:dyDescent="0.25">
      <c r="B295"/>
      <c r="C295"/>
      <c r="D295"/>
    </row>
    <row r="296" spans="2:4" ht="15" x14ac:dyDescent="0.25">
      <c r="B296"/>
      <c r="C296"/>
      <c r="D296"/>
    </row>
    <row r="297" spans="2:4" ht="31.5" x14ac:dyDescent="0.25">
      <c r="B297" s="76" t="s">
        <v>560</v>
      </c>
      <c r="C297" s="55" t="s">
        <v>99</v>
      </c>
      <c r="D297" s="56" t="s">
        <v>100</v>
      </c>
    </row>
    <row r="298" spans="2:4" x14ac:dyDescent="0.25">
      <c r="B298" s="30" t="s">
        <v>102</v>
      </c>
      <c r="C298" s="39">
        <v>2</v>
      </c>
      <c r="D298" s="32">
        <v>1</v>
      </c>
    </row>
    <row r="299" spans="2:4" x14ac:dyDescent="0.25">
      <c r="B299" s="30" t="s">
        <v>103</v>
      </c>
      <c r="C299" s="39">
        <v>0</v>
      </c>
      <c r="D299" s="32">
        <v>0</v>
      </c>
    </row>
    <row r="302" spans="2:4" ht="31.5" x14ac:dyDescent="0.25">
      <c r="B302" s="76" t="s">
        <v>561</v>
      </c>
      <c r="C302" s="55" t="s">
        <v>99</v>
      </c>
      <c r="D302" s="56" t="s">
        <v>100</v>
      </c>
    </row>
    <row r="303" spans="2:4" x14ac:dyDescent="0.25">
      <c r="B303" s="30" t="s">
        <v>102</v>
      </c>
      <c r="C303" s="39">
        <v>1</v>
      </c>
      <c r="D303" s="32">
        <v>0.5</v>
      </c>
    </row>
    <row r="304" spans="2:4" x14ac:dyDescent="0.25">
      <c r="B304" s="30" t="s">
        <v>103</v>
      </c>
      <c r="C304" s="39">
        <v>1</v>
      </c>
      <c r="D304" s="32">
        <v>0.5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AE560-F297-48B0-8701-63DA609F947D}">
  <sheetPr codeName="Sheet22">
    <tabColor theme="4" tint="-0.249977111117893"/>
  </sheetPr>
  <dimension ref="B2:D186"/>
  <sheetViews>
    <sheetView zoomScale="70" zoomScaleNormal="70" workbookViewId="0">
      <selection activeCell="K43" sqref="K43"/>
    </sheetView>
  </sheetViews>
  <sheetFormatPr defaultRowHeight="15.75" x14ac:dyDescent="0.25"/>
  <cols>
    <col min="2" max="2" width="62" style="23" customWidth="1"/>
    <col min="3" max="3" width="12.42578125" style="51" customWidth="1"/>
    <col min="4" max="4" width="12.42578125" style="52" customWidth="1"/>
  </cols>
  <sheetData>
    <row r="2" spans="2:4" ht="23.25" x14ac:dyDescent="0.35">
      <c r="B2" s="246" t="s">
        <v>562</v>
      </c>
      <c r="C2" s="247"/>
      <c r="D2" s="248"/>
    </row>
    <row r="5" spans="2:4" ht="16.5" x14ac:dyDescent="0.25">
      <c r="B5" s="53" t="s">
        <v>563</v>
      </c>
    </row>
    <row r="7" spans="2:4" ht="31.5" x14ac:dyDescent="0.25">
      <c r="B7" s="54" t="s">
        <v>564</v>
      </c>
      <c r="C7" s="55" t="s">
        <v>99</v>
      </c>
      <c r="D7" s="56" t="s">
        <v>100</v>
      </c>
    </row>
    <row r="8" spans="2:4" x14ac:dyDescent="0.25">
      <c r="B8" s="57" t="s">
        <v>102</v>
      </c>
      <c r="C8" s="58">
        <v>7</v>
      </c>
      <c r="D8" s="59">
        <v>1</v>
      </c>
    </row>
    <row r="9" spans="2:4" x14ac:dyDescent="0.25">
      <c r="B9" s="33" t="s">
        <v>565</v>
      </c>
      <c r="C9" s="58">
        <v>0</v>
      </c>
      <c r="D9" s="59">
        <v>0</v>
      </c>
    </row>
    <row r="10" spans="2:4" x14ac:dyDescent="0.25">
      <c r="B10" s="33" t="s">
        <v>566</v>
      </c>
      <c r="C10" s="58">
        <v>0</v>
      </c>
      <c r="D10" s="59">
        <v>0</v>
      </c>
    </row>
    <row r="11" spans="2:4" x14ac:dyDescent="0.25">
      <c r="B11" s="33" t="s">
        <v>567</v>
      </c>
      <c r="C11" s="58">
        <v>0</v>
      </c>
      <c r="D11" s="59">
        <v>0</v>
      </c>
    </row>
    <row r="12" spans="2:4" x14ac:dyDescent="0.25">
      <c r="D12" s="60"/>
    </row>
    <row r="14" spans="2:4" ht="31.5" x14ac:dyDescent="0.25">
      <c r="B14" s="54" t="s">
        <v>568</v>
      </c>
      <c r="C14" s="55" t="s">
        <v>99</v>
      </c>
      <c r="D14" s="56" t="s">
        <v>100</v>
      </c>
    </row>
    <row r="15" spans="2:4" x14ac:dyDescent="0.25">
      <c r="B15" s="57" t="s">
        <v>102</v>
      </c>
      <c r="C15" s="58">
        <v>7</v>
      </c>
      <c r="D15" s="59">
        <v>1</v>
      </c>
    </row>
    <row r="16" spans="2:4" x14ac:dyDescent="0.25">
      <c r="B16" s="33" t="s">
        <v>569</v>
      </c>
      <c r="C16" s="58">
        <v>0</v>
      </c>
      <c r="D16" s="59">
        <v>0</v>
      </c>
    </row>
    <row r="17" spans="2:4" x14ac:dyDescent="0.25">
      <c r="B17" s="33" t="s">
        <v>570</v>
      </c>
      <c r="C17" s="58">
        <v>0</v>
      </c>
      <c r="D17" s="59">
        <v>0</v>
      </c>
    </row>
    <row r="18" spans="2:4" x14ac:dyDescent="0.25">
      <c r="D18" s="60"/>
    </row>
    <row r="19" spans="2:4" x14ac:dyDescent="0.25">
      <c r="D19" s="60"/>
    </row>
    <row r="20" spans="2:4" ht="16.5" x14ac:dyDescent="0.25">
      <c r="B20" s="53" t="s">
        <v>571</v>
      </c>
      <c r="D20" s="60"/>
    </row>
    <row r="21" spans="2:4" ht="16.5" x14ac:dyDescent="0.25">
      <c r="B21" s="53"/>
      <c r="D21" s="60"/>
    </row>
    <row r="22" spans="2:4" ht="31.5" x14ac:dyDescent="0.25">
      <c r="B22" s="54" t="s">
        <v>572</v>
      </c>
      <c r="C22" s="55" t="s">
        <v>99</v>
      </c>
      <c r="D22" s="56" t="s">
        <v>100</v>
      </c>
    </row>
    <row r="23" spans="2:4" x14ac:dyDescent="0.25">
      <c r="B23" s="57" t="s">
        <v>102</v>
      </c>
      <c r="C23" s="58">
        <v>5</v>
      </c>
      <c r="D23" s="59">
        <v>0.7142857142857143</v>
      </c>
    </row>
    <row r="24" spans="2:4" x14ac:dyDescent="0.25">
      <c r="B24" s="33" t="s">
        <v>573</v>
      </c>
      <c r="C24" s="58">
        <v>2</v>
      </c>
      <c r="D24" s="59">
        <v>0.2857142857142857</v>
      </c>
    </row>
    <row r="25" spans="2:4" x14ac:dyDescent="0.25">
      <c r="B25" s="33" t="s">
        <v>574</v>
      </c>
      <c r="C25" s="58">
        <v>0</v>
      </c>
      <c r="D25" s="59">
        <v>0</v>
      </c>
    </row>
    <row r="26" spans="2:4" x14ac:dyDescent="0.25">
      <c r="B26" s="33" t="s">
        <v>567</v>
      </c>
      <c r="C26" s="58">
        <v>0</v>
      </c>
      <c r="D26" s="59">
        <v>0</v>
      </c>
    </row>
    <row r="27" spans="2:4" ht="15" x14ac:dyDescent="0.25">
      <c r="B27"/>
      <c r="C27"/>
      <c r="D27"/>
    </row>
    <row r="28" spans="2:4" ht="15" x14ac:dyDescent="0.25">
      <c r="B28"/>
      <c r="C28"/>
      <c r="D28"/>
    </row>
    <row r="29" spans="2:4" ht="31.5" x14ac:dyDescent="0.25">
      <c r="B29" s="54" t="s">
        <v>575</v>
      </c>
      <c r="C29" s="55" t="s">
        <v>99</v>
      </c>
      <c r="D29" s="56" t="s">
        <v>100</v>
      </c>
    </row>
    <row r="30" spans="2:4" x14ac:dyDescent="0.25">
      <c r="B30" s="57" t="s">
        <v>102</v>
      </c>
      <c r="C30" s="58">
        <v>7</v>
      </c>
      <c r="D30" s="59">
        <v>1</v>
      </c>
    </row>
    <row r="31" spans="2:4" x14ac:dyDescent="0.25">
      <c r="B31" s="33" t="s">
        <v>573</v>
      </c>
      <c r="C31" s="58">
        <v>0</v>
      </c>
      <c r="D31" s="59">
        <v>0</v>
      </c>
    </row>
    <row r="32" spans="2:4" x14ac:dyDescent="0.25">
      <c r="B32" s="33" t="s">
        <v>576</v>
      </c>
      <c r="C32" s="58">
        <v>0</v>
      </c>
      <c r="D32" s="59">
        <v>0</v>
      </c>
    </row>
    <row r="33" spans="2:4" x14ac:dyDescent="0.25">
      <c r="B33" s="33" t="s">
        <v>567</v>
      </c>
      <c r="C33" s="58">
        <v>0</v>
      </c>
      <c r="D33" s="59">
        <v>0</v>
      </c>
    </row>
    <row r="34" spans="2:4" ht="15" x14ac:dyDescent="0.25">
      <c r="B34"/>
      <c r="C34"/>
      <c r="D34"/>
    </row>
    <row r="35" spans="2:4" ht="15" x14ac:dyDescent="0.25">
      <c r="B35"/>
      <c r="C35"/>
      <c r="D35"/>
    </row>
    <row r="36" spans="2:4" ht="31.5" x14ac:dyDescent="0.25">
      <c r="B36" s="54" t="s">
        <v>577</v>
      </c>
      <c r="C36" s="55" t="s">
        <v>99</v>
      </c>
      <c r="D36" s="56" t="s">
        <v>100</v>
      </c>
    </row>
    <row r="37" spans="2:4" x14ac:dyDescent="0.25">
      <c r="B37" s="57" t="s">
        <v>102</v>
      </c>
      <c r="C37" s="58">
        <v>7</v>
      </c>
      <c r="D37" s="59">
        <v>1</v>
      </c>
    </row>
    <row r="38" spans="2:4" x14ac:dyDescent="0.25">
      <c r="B38" s="33" t="s">
        <v>573</v>
      </c>
      <c r="C38" s="58">
        <v>0</v>
      </c>
      <c r="D38" s="59">
        <v>0</v>
      </c>
    </row>
    <row r="39" spans="2:4" ht="30.75" x14ac:dyDescent="0.25">
      <c r="B39" s="61" t="s">
        <v>578</v>
      </c>
      <c r="C39" s="58">
        <v>0</v>
      </c>
      <c r="D39" s="59">
        <v>0</v>
      </c>
    </row>
    <row r="40" spans="2:4" x14ac:dyDescent="0.25">
      <c r="B40" s="33" t="s">
        <v>567</v>
      </c>
      <c r="C40" s="58">
        <v>0</v>
      </c>
      <c r="D40" s="59">
        <v>0</v>
      </c>
    </row>
    <row r="41" spans="2:4" x14ac:dyDescent="0.25">
      <c r="D41" s="60"/>
    </row>
    <row r="42" spans="2:4" x14ac:dyDescent="0.25">
      <c r="D42" s="60"/>
    </row>
    <row r="43" spans="2:4" x14ac:dyDescent="0.25">
      <c r="D43" s="60"/>
    </row>
    <row r="44" spans="2:4" ht="47.25" x14ac:dyDescent="0.25">
      <c r="B44" s="54" t="s">
        <v>579</v>
      </c>
      <c r="C44" s="55" t="s">
        <v>99</v>
      </c>
      <c r="D44" s="56" t="s">
        <v>100</v>
      </c>
    </row>
    <row r="45" spans="2:4" x14ac:dyDescent="0.25">
      <c r="B45" s="57" t="s">
        <v>102</v>
      </c>
      <c r="C45" s="58">
        <v>6</v>
      </c>
      <c r="D45" s="59">
        <v>0.8571428571428571</v>
      </c>
    </row>
    <row r="46" spans="2:4" x14ac:dyDescent="0.25">
      <c r="B46" s="33" t="s">
        <v>573</v>
      </c>
      <c r="C46" s="58">
        <v>1</v>
      </c>
      <c r="D46" s="59">
        <v>0.14285714285714285</v>
      </c>
    </row>
    <row r="47" spans="2:4" x14ac:dyDescent="0.25">
      <c r="B47" s="33" t="s">
        <v>574</v>
      </c>
      <c r="C47" s="58">
        <v>0</v>
      </c>
      <c r="D47" s="59">
        <v>0</v>
      </c>
    </row>
    <row r="48" spans="2:4" ht="15" x14ac:dyDescent="0.25">
      <c r="B48"/>
      <c r="C48"/>
      <c r="D48"/>
    </row>
    <row r="49" spans="2:4" ht="15" x14ac:dyDescent="0.25">
      <c r="B49"/>
      <c r="C49"/>
      <c r="D49"/>
    </row>
    <row r="50" spans="2:4" ht="47.25" x14ac:dyDescent="0.25">
      <c r="B50" s="54" t="s">
        <v>580</v>
      </c>
      <c r="C50" s="55" t="s">
        <v>99</v>
      </c>
      <c r="D50" s="56" t="s">
        <v>100</v>
      </c>
    </row>
    <row r="51" spans="2:4" x14ac:dyDescent="0.25">
      <c r="B51" s="33" t="s">
        <v>102</v>
      </c>
      <c r="C51" s="62">
        <v>7</v>
      </c>
      <c r="D51" s="63">
        <v>1</v>
      </c>
    </row>
    <row r="52" spans="2:4" x14ac:dyDescent="0.25">
      <c r="B52" s="33" t="s">
        <v>573</v>
      </c>
      <c r="C52" s="62">
        <v>0</v>
      </c>
      <c r="D52" s="63">
        <v>0</v>
      </c>
    </row>
    <row r="53" spans="2:4" x14ac:dyDescent="0.25">
      <c r="B53" s="33" t="s">
        <v>576</v>
      </c>
      <c r="C53" s="62">
        <v>0</v>
      </c>
      <c r="D53" s="63">
        <v>0</v>
      </c>
    </row>
    <row r="54" spans="2:4" ht="15" x14ac:dyDescent="0.25">
      <c r="B54"/>
      <c r="C54"/>
      <c r="D54"/>
    </row>
    <row r="55" spans="2:4" ht="15" x14ac:dyDescent="0.25">
      <c r="B55"/>
      <c r="C55"/>
      <c r="D55"/>
    </row>
    <row r="56" spans="2:4" ht="47.25" x14ac:dyDescent="0.25">
      <c r="B56" s="54" t="s">
        <v>581</v>
      </c>
      <c r="C56" s="55" t="s">
        <v>99</v>
      </c>
      <c r="D56" s="56" t="s">
        <v>100</v>
      </c>
    </row>
    <row r="57" spans="2:4" x14ac:dyDescent="0.25">
      <c r="B57" s="33" t="s">
        <v>102</v>
      </c>
      <c r="C57" s="62">
        <v>7</v>
      </c>
      <c r="D57" s="63">
        <v>1</v>
      </c>
    </row>
    <row r="58" spans="2:4" x14ac:dyDescent="0.25">
      <c r="B58" s="33" t="s">
        <v>573</v>
      </c>
      <c r="C58" s="62">
        <v>0</v>
      </c>
      <c r="D58" s="63">
        <v>0</v>
      </c>
    </row>
    <row r="59" spans="2:4" x14ac:dyDescent="0.25">
      <c r="B59" s="33" t="s">
        <v>578</v>
      </c>
      <c r="C59" s="62">
        <v>0</v>
      </c>
      <c r="D59" s="63">
        <v>0</v>
      </c>
    </row>
    <row r="60" spans="2:4" x14ac:dyDescent="0.25">
      <c r="D60" s="60"/>
    </row>
    <row r="61" spans="2:4" x14ac:dyDescent="0.25">
      <c r="D61" s="60"/>
    </row>
    <row r="63" spans="2:4" ht="23.25" x14ac:dyDescent="0.35">
      <c r="B63" s="243" t="s">
        <v>582</v>
      </c>
      <c r="C63" s="244"/>
      <c r="D63" s="245"/>
    </row>
    <row r="65" spans="2:4" ht="16.5" x14ac:dyDescent="0.25">
      <c r="B65" s="53" t="s">
        <v>583</v>
      </c>
      <c r="D65" s="64"/>
    </row>
    <row r="66" spans="2:4" x14ac:dyDescent="0.25">
      <c r="D66" s="64"/>
    </row>
    <row r="67" spans="2:4" ht="31.5" x14ac:dyDescent="0.25">
      <c r="B67" s="65" t="s">
        <v>584</v>
      </c>
      <c r="C67" s="66" t="s">
        <v>99</v>
      </c>
      <c r="D67" s="67" t="s">
        <v>100</v>
      </c>
    </row>
    <row r="68" spans="2:4" x14ac:dyDescent="0.25">
      <c r="B68" s="68" t="s">
        <v>102</v>
      </c>
      <c r="C68" s="45">
        <v>6</v>
      </c>
      <c r="D68" s="46">
        <v>1</v>
      </c>
    </row>
    <row r="69" spans="2:4" x14ac:dyDescent="0.25">
      <c r="B69" s="68" t="s">
        <v>565</v>
      </c>
      <c r="C69" s="45">
        <v>0</v>
      </c>
      <c r="D69" s="46">
        <v>0</v>
      </c>
    </row>
    <row r="70" spans="2:4" x14ac:dyDescent="0.25">
      <c r="B70" s="68" t="s">
        <v>566</v>
      </c>
      <c r="C70" s="45">
        <v>0</v>
      </c>
      <c r="D70" s="46">
        <v>0</v>
      </c>
    </row>
    <row r="71" spans="2:4" x14ac:dyDescent="0.25">
      <c r="B71" s="68" t="s">
        <v>567</v>
      </c>
      <c r="C71" s="45">
        <v>0</v>
      </c>
      <c r="D71" s="46">
        <v>0</v>
      </c>
    </row>
    <row r="72" spans="2:4" ht="15" x14ac:dyDescent="0.25">
      <c r="B72" s="69"/>
      <c r="C72" s="70"/>
      <c r="D72" s="71"/>
    </row>
    <row r="73" spans="2:4" x14ac:dyDescent="0.25">
      <c r="D73" s="64"/>
    </row>
    <row r="74" spans="2:4" ht="31.5" x14ac:dyDescent="0.25">
      <c r="B74" s="65" t="s">
        <v>585</v>
      </c>
      <c r="C74" s="66" t="s">
        <v>99</v>
      </c>
      <c r="D74" s="67" t="s">
        <v>100</v>
      </c>
    </row>
    <row r="75" spans="2:4" x14ac:dyDescent="0.25">
      <c r="B75" s="68" t="s">
        <v>102</v>
      </c>
      <c r="C75" s="45">
        <v>4</v>
      </c>
      <c r="D75" s="46">
        <v>0.5714285714285714</v>
      </c>
    </row>
    <row r="76" spans="2:4" x14ac:dyDescent="0.25">
      <c r="B76" s="68" t="s">
        <v>569</v>
      </c>
      <c r="C76" s="45">
        <v>2</v>
      </c>
      <c r="D76" s="46">
        <v>0.2857142857142857</v>
      </c>
    </row>
    <row r="77" spans="2:4" x14ac:dyDescent="0.25">
      <c r="B77" s="68" t="s">
        <v>570</v>
      </c>
      <c r="C77" s="45">
        <v>1</v>
      </c>
      <c r="D77" s="46">
        <v>0.14285714285714285</v>
      </c>
    </row>
    <row r="78" spans="2:4" x14ac:dyDescent="0.25">
      <c r="B78" s="72"/>
      <c r="C78" s="70"/>
      <c r="D78" s="71"/>
    </row>
    <row r="79" spans="2:4" x14ac:dyDescent="0.25">
      <c r="B79" s="72"/>
      <c r="C79" s="70"/>
      <c r="D79" s="71"/>
    </row>
    <row r="80" spans="2:4" ht="16.5" x14ac:dyDescent="0.25">
      <c r="B80" s="73" t="s">
        <v>571</v>
      </c>
      <c r="C80" s="70"/>
      <c r="D80" s="71"/>
    </row>
    <row r="81" spans="2:4" ht="15" x14ac:dyDescent="0.25">
      <c r="B81" s="69"/>
      <c r="C81" s="70"/>
      <c r="D81" s="71"/>
    </row>
    <row r="82" spans="2:4" ht="31.5" x14ac:dyDescent="0.25">
      <c r="B82" s="65" t="s">
        <v>586</v>
      </c>
      <c r="C82" s="66" t="s">
        <v>99</v>
      </c>
      <c r="D82" s="67" t="s">
        <v>100</v>
      </c>
    </row>
    <row r="83" spans="2:4" x14ac:dyDescent="0.25">
      <c r="B83" s="68" t="s">
        <v>102</v>
      </c>
      <c r="C83" s="45">
        <v>7</v>
      </c>
      <c r="D83" s="46">
        <v>1</v>
      </c>
    </row>
    <row r="84" spans="2:4" x14ac:dyDescent="0.25">
      <c r="B84" s="68" t="s">
        <v>573</v>
      </c>
      <c r="C84" s="45">
        <v>0</v>
      </c>
      <c r="D84" s="46">
        <v>0</v>
      </c>
    </row>
    <row r="85" spans="2:4" x14ac:dyDescent="0.25">
      <c r="B85" s="68" t="s">
        <v>574</v>
      </c>
      <c r="C85" s="45">
        <v>0</v>
      </c>
      <c r="D85" s="46">
        <v>0</v>
      </c>
    </row>
    <row r="86" spans="2:4" x14ac:dyDescent="0.25">
      <c r="B86" s="68" t="s">
        <v>567</v>
      </c>
      <c r="C86" s="45">
        <v>0</v>
      </c>
      <c r="D86" s="46">
        <v>0</v>
      </c>
    </row>
    <row r="87" spans="2:4" x14ac:dyDescent="0.25">
      <c r="B87" s="72"/>
      <c r="C87" s="70"/>
      <c r="D87" s="71"/>
    </row>
    <row r="88" spans="2:4" ht="15" x14ac:dyDescent="0.25">
      <c r="B88" s="69"/>
      <c r="C88" s="70"/>
      <c r="D88" s="71"/>
    </row>
    <row r="89" spans="2:4" ht="31.5" x14ac:dyDescent="0.25">
      <c r="B89" s="65" t="s">
        <v>587</v>
      </c>
      <c r="C89" s="66" t="s">
        <v>99</v>
      </c>
      <c r="D89" s="67" t="s">
        <v>100</v>
      </c>
    </row>
    <row r="90" spans="2:4" x14ac:dyDescent="0.25">
      <c r="B90" s="68" t="s">
        <v>102</v>
      </c>
      <c r="C90" s="45">
        <v>6</v>
      </c>
      <c r="D90" s="46">
        <v>0.8571428571428571</v>
      </c>
    </row>
    <row r="91" spans="2:4" x14ac:dyDescent="0.25">
      <c r="B91" s="68" t="s">
        <v>573</v>
      </c>
      <c r="C91" s="45">
        <v>1</v>
      </c>
      <c r="D91" s="46">
        <v>0.14285714285714285</v>
      </c>
    </row>
    <row r="92" spans="2:4" x14ac:dyDescent="0.25">
      <c r="B92" s="68" t="s">
        <v>576</v>
      </c>
      <c r="C92" s="45">
        <v>0</v>
      </c>
      <c r="D92" s="46">
        <v>0</v>
      </c>
    </row>
    <row r="93" spans="2:4" x14ac:dyDescent="0.25">
      <c r="B93" s="68" t="s">
        <v>567</v>
      </c>
      <c r="C93" s="45">
        <v>0</v>
      </c>
      <c r="D93" s="46">
        <v>0</v>
      </c>
    </row>
    <row r="94" spans="2:4" x14ac:dyDescent="0.25">
      <c r="B94" s="72"/>
      <c r="C94" s="70"/>
      <c r="D94" s="71"/>
    </row>
    <row r="95" spans="2:4" ht="15" x14ac:dyDescent="0.25">
      <c r="B95" s="69"/>
      <c r="C95" s="70"/>
      <c r="D95" s="71"/>
    </row>
    <row r="96" spans="2:4" ht="31.5" x14ac:dyDescent="0.25">
      <c r="B96" s="65" t="s">
        <v>588</v>
      </c>
      <c r="C96" s="66" t="s">
        <v>99</v>
      </c>
      <c r="D96" s="67" t="s">
        <v>100</v>
      </c>
    </row>
    <row r="97" spans="2:4" x14ac:dyDescent="0.25">
      <c r="B97" s="68" t="s">
        <v>102</v>
      </c>
      <c r="C97" s="45">
        <v>6</v>
      </c>
      <c r="D97" s="46">
        <v>0.8571428571428571</v>
      </c>
    </row>
    <row r="98" spans="2:4" x14ac:dyDescent="0.25">
      <c r="B98" s="68" t="s">
        <v>573</v>
      </c>
      <c r="C98" s="45">
        <v>1</v>
      </c>
      <c r="D98" s="46">
        <v>0.14285714285714285</v>
      </c>
    </row>
    <row r="99" spans="2:4" ht="30.75" x14ac:dyDescent="0.25">
      <c r="B99" s="68" t="s">
        <v>578</v>
      </c>
      <c r="C99" s="45">
        <v>0</v>
      </c>
      <c r="D99" s="46">
        <v>0</v>
      </c>
    </row>
    <row r="100" spans="2:4" x14ac:dyDescent="0.25">
      <c r="B100" s="68" t="s">
        <v>567</v>
      </c>
      <c r="C100" s="45">
        <v>0</v>
      </c>
      <c r="D100" s="46">
        <v>0</v>
      </c>
    </row>
    <row r="101" spans="2:4" x14ac:dyDescent="0.25">
      <c r="B101" s="72"/>
      <c r="C101" s="70"/>
      <c r="D101" s="71"/>
    </row>
    <row r="102" spans="2:4" x14ac:dyDescent="0.25">
      <c r="B102" s="72"/>
      <c r="C102" s="70"/>
      <c r="D102" s="71"/>
    </row>
    <row r="103" spans="2:4" ht="15" x14ac:dyDescent="0.25">
      <c r="B103" s="69"/>
      <c r="C103" s="70"/>
      <c r="D103" s="71"/>
    </row>
    <row r="104" spans="2:4" ht="47.25" x14ac:dyDescent="0.25">
      <c r="B104" s="65" t="s">
        <v>589</v>
      </c>
      <c r="C104" s="66" t="s">
        <v>99</v>
      </c>
      <c r="D104" s="67" t="s">
        <v>100</v>
      </c>
    </row>
    <row r="105" spans="2:4" ht="15" x14ac:dyDescent="0.25">
      <c r="B105" s="44" t="s">
        <v>102</v>
      </c>
      <c r="C105" s="45">
        <v>6</v>
      </c>
      <c r="D105" s="46">
        <v>0.8571428571428571</v>
      </c>
    </row>
    <row r="106" spans="2:4" ht="15" x14ac:dyDescent="0.25">
      <c r="B106" s="44" t="s">
        <v>573</v>
      </c>
      <c r="C106" s="45">
        <v>1</v>
      </c>
      <c r="D106" s="46">
        <v>0.14285714285714285</v>
      </c>
    </row>
    <row r="107" spans="2:4" ht="15" x14ac:dyDescent="0.25">
      <c r="B107" s="44" t="s">
        <v>574</v>
      </c>
      <c r="C107" s="45">
        <v>0</v>
      </c>
      <c r="D107" s="46">
        <v>0</v>
      </c>
    </row>
    <row r="108" spans="2:4" ht="15" x14ac:dyDescent="0.25">
      <c r="B108" s="69"/>
      <c r="C108" s="70"/>
      <c r="D108" s="71"/>
    </row>
    <row r="109" spans="2:4" ht="15" x14ac:dyDescent="0.25">
      <c r="B109"/>
      <c r="C109"/>
      <c r="D109"/>
    </row>
    <row r="110" spans="2:4" ht="47.25" x14ac:dyDescent="0.25">
      <c r="B110" s="65" t="s">
        <v>590</v>
      </c>
      <c r="C110" s="66" t="s">
        <v>99</v>
      </c>
      <c r="D110" s="67" t="s">
        <v>100</v>
      </c>
    </row>
    <row r="111" spans="2:4" ht="15" x14ac:dyDescent="0.25">
      <c r="B111" s="44" t="s">
        <v>102</v>
      </c>
      <c r="C111" s="45">
        <v>6</v>
      </c>
      <c r="D111" s="46">
        <v>0.8571428571428571</v>
      </c>
    </row>
    <row r="112" spans="2:4" ht="15" x14ac:dyDescent="0.25">
      <c r="B112" s="44" t="s">
        <v>573</v>
      </c>
      <c r="C112" s="45">
        <v>1</v>
      </c>
      <c r="D112" s="46">
        <v>0.14285714285714285</v>
      </c>
    </row>
    <row r="113" spans="2:4" ht="15" x14ac:dyDescent="0.25">
      <c r="B113" s="44" t="s">
        <v>576</v>
      </c>
      <c r="C113" s="45">
        <v>0</v>
      </c>
      <c r="D113" s="46">
        <v>0</v>
      </c>
    </row>
    <row r="114" spans="2:4" ht="15" x14ac:dyDescent="0.25">
      <c r="B114" s="69"/>
      <c r="C114" s="70"/>
      <c r="D114" s="71"/>
    </row>
    <row r="115" spans="2:4" ht="15" x14ac:dyDescent="0.25">
      <c r="B115" s="69"/>
      <c r="C115" s="70"/>
      <c r="D115" s="71"/>
    </row>
    <row r="116" spans="2:4" ht="47.25" x14ac:dyDescent="0.25">
      <c r="B116" s="65" t="s">
        <v>591</v>
      </c>
      <c r="C116" s="66" t="s">
        <v>99</v>
      </c>
      <c r="D116" s="67" t="s">
        <v>100</v>
      </c>
    </row>
    <row r="117" spans="2:4" x14ac:dyDescent="0.25">
      <c r="B117" s="68" t="s">
        <v>102</v>
      </c>
      <c r="C117" s="45">
        <v>6</v>
      </c>
      <c r="D117" s="46">
        <v>0.8571428571428571</v>
      </c>
    </row>
    <row r="118" spans="2:4" x14ac:dyDescent="0.25">
      <c r="B118" s="68" t="s">
        <v>573</v>
      </c>
      <c r="C118" s="45">
        <v>1</v>
      </c>
      <c r="D118" s="46">
        <v>0.14285714285714285</v>
      </c>
    </row>
    <row r="119" spans="2:4" ht="30.75" x14ac:dyDescent="0.25">
      <c r="B119" s="68" t="s">
        <v>578</v>
      </c>
      <c r="C119" s="45">
        <v>0</v>
      </c>
      <c r="D119" s="46">
        <v>0</v>
      </c>
    </row>
    <row r="123" spans="2:4" ht="23.25" x14ac:dyDescent="0.35">
      <c r="B123" s="249" t="s">
        <v>592</v>
      </c>
      <c r="C123" s="250"/>
      <c r="D123" s="251"/>
    </row>
    <row r="126" spans="2:4" ht="16.5" x14ac:dyDescent="0.25">
      <c r="B126" s="53" t="s">
        <v>563</v>
      </c>
      <c r="D126" s="64"/>
    </row>
    <row r="127" spans="2:4" x14ac:dyDescent="0.25">
      <c r="D127" s="64"/>
    </row>
    <row r="128" spans="2:4" ht="31.5" x14ac:dyDescent="0.25">
      <c r="B128" s="54" t="s">
        <v>564</v>
      </c>
      <c r="C128" s="55" t="s">
        <v>99</v>
      </c>
      <c r="D128" s="56" t="s">
        <v>100</v>
      </c>
    </row>
    <row r="129" spans="2:4" x14ac:dyDescent="0.25">
      <c r="B129" s="57" t="s">
        <v>102</v>
      </c>
      <c r="C129" s="58">
        <v>2</v>
      </c>
      <c r="D129" s="59">
        <v>1</v>
      </c>
    </row>
    <row r="130" spans="2:4" x14ac:dyDescent="0.25">
      <c r="B130" s="33" t="s">
        <v>565</v>
      </c>
      <c r="C130" s="58">
        <v>0</v>
      </c>
      <c r="D130" s="59">
        <v>0</v>
      </c>
    </row>
    <row r="131" spans="2:4" x14ac:dyDescent="0.25">
      <c r="B131" s="33" t="s">
        <v>566</v>
      </c>
      <c r="C131" s="58">
        <v>0</v>
      </c>
      <c r="D131" s="59">
        <v>0</v>
      </c>
    </row>
    <row r="132" spans="2:4" x14ac:dyDescent="0.25">
      <c r="B132" s="33" t="s">
        <v>567</v>
      </c>
      <c r="C132" s="58">
        <v>0</v>
      </c>
      <c r="D132" s="59">
        <v>0</v>
      </c>
    </row>
    <row r="133" spans="2:4" x14ac:dyDescent="0.25">
      <c r="D133" s="60"/>
    </row>
    <row r="134" spans="2:4" x14ac:dyDescent="0.25">
      <c r="D134" s="64"/>
    </row>
    <row r="135" spans="2:4" ht="31.5" x14ac:dyDescent="0.25">
      <c r="B135" s="54" t="s">
        <v>568</v>
      </c>
      <c r="C135" s="55" t="s">
        <v>99</v>
      </c>
      <c r="D135" s="56" t="s">
        <v>100</v>
      </c>
    </row>
    <row r="136" spans="2:4" x14ac:dyDescent="0.25">
      <c r="B136" s="57" t="s">
        <v>102</v>
      </c>
      <c r="C136" s="58">
        <v>0</v>
      </c>
      <c r="D136" s="59">
        <v>0</v>
      </c>
    </row>
    <row r="137" spans="2:4" x14ac:dyDescent="0.25">
      <c r="B137" s="33" t="s">
        <v>569</v>
      </c>
      <c r="C137" s="58">
        <v>2</v>
      </c>
      <c r="D137" s="59">
        <v>1</v>
      </c>
    </row>
    <row r="138" spans="2:4" x14ac:dyDescent="0.25">
      <c r="B138" s="33" t="s">
        <v>570</v>
      </c>
      <c r="C138" s="58">
        <v>0</v>
      </c>
      <c r="D138" s="59">
        <v>0</v>
      </c>
    </row>
    <row r="139" spans="2:4" x14ac:dyDescent="0.25">
      <c r="D139" s="60"/>
    </row>
    <row r="140" spans="2:4" x14ac:dyDescent="0.25">
      <c r="D140" s="60"/>
    </row>
    <row r="141" spans="2:4" ht="16.5" x14ac:dyDescent="0.25">
      <c r="B141" s="53" t="s">
        <v>571</v>
      </c>
      <c r="D141" s="60"/>
    </row>
    <row r="142" spans="2:4" ht="16.5" x14ac:dyDescent="0.25">
      <c r="B142" s="53"/>
      <c r="D142" s="60"/>
    </row>
    <row r="143" spans="2:4" ht="31.5" x14ac:dyDescent="0.25">
      <c r="B143" s="54" t="s">
        <v>572</v>
      </c>
      <c r="C143" s="55" t="s">
        <v>99</v>
      </c>
      <c r="D143" s="56" t="s">
        <v>100</v>
      </c>
    </row>
    <row r="144" spans="2:4" x14ac:dyDescent="0.25">
      <c r="B144" s="57" t="s">
        <v>102</v>
      </c>
      <c r="C144" s="58">
        <v>1</v>
      </c>
      <c r="D144" s="59">
        <v>0.5</v>
      </c>
    </row>
    <row r="145" spans="2:4" x14ac:dyDescent="0.25">
      <c r="B145" s="33" t="s">
        <v>573</v>
      </c>
      <c r="C145" s="58">
        <v>1</v>
      </c>
      <c r="D145" s="59">
        <v>0.5</v>
      </c>
    </row>
    <row r="146" spans="2:4" x14ac:dyDescent="0.25">
      <c r="B146" s="33" t="s">
        <v>574</v>
      </c>
      <c r="C146" s="58">
        <v>0</v>
      </c>
      <c r="D146" s="59">
        <v>0</v>
      </c>
    </row>
    <row r="147" spans="2:4" x14ac:dyDescent="0.25">
      <c r="B147" s="33" t="s">
        <v>567</v>
      </c>
      <c r="C147" s="58">
        <v>0</v>
      </c>
      <c r="D147" s="59">
        <v>0</v>
      </c>
    </row>
    <row r="148" spans="2:4" ht="15" x14ac:dyDescent="0.25">
      <c r="B148"/>
      <c r="C148"/>
      <c r="D148"/>
    </row>
    <row r="149" spans="2:4" ht="15" x14ac:dyDescent="0.25">
      <c r="B149"/>
      <c r="C149"/>
      <c r="D149"/>
    </row>
    <row r="150" spans="2:4" ht="31.5" x14ac:dyDescent="0.25">
      <c r="B150" s="54" t="s">
        <v>575</v>
      </c>
      <c r="C150" s="55" t="s">
        <v>99</v>
      </c>
      <c r="D150" s="56" t="s">
        <v>100</v>
      </c>
    </row>
    <row r="151" spans="2:4" x14ac:dyDescent="0.25">
      <c r="B151" s="57" t="s">
        <v>102</v>
      </c>
      <c r="C151" s="58">
        <v>2</v>
      </c>
      <c r="D151" s="59">
        <v>1</v>
      </c>
    </row>
    <row r="152" spans="2:4" x14ac:dyDescent="0.25">
      <c r="B152" s="33" t="s">
        <v>573</v>
      </c>
      <c r="C152" s="58">
        <v>0</v>
      </c>
      <c r="D152" s="59">
        <v>0</v>
      </c>
    </row>
    <row r="153" spans="2:4" x14ac:dyDescent="0.25">
      <c r="B153" s="33" t="s">
        <v>576</v>
      </c>
      <c r="C153" s="58">
        <v>0</v>
      </c>
      <c r="D153" s="59">
        <v>0</v>
      </c>
    </row>
    <row r="154" spans="2:4" x14ac:dyDescent="0.25">
      <c r="B154" s="33" t="s">
        <v>567</v>
      </c>
      <c r="C154" s="58">
        <v>0</v>
      </c>
      <c r="D154" s="59">
        <v>0</v>
      </c>
    </row>
    <row r="155" spans="2:4" ht="15" x14ac:dyDescent="0.25">
      <c r="B155"/>
      <c r="C155"/>
      <c r="D155"/>
    </row>
    <row r="156" spans="2:4" ht="15" x14ac:dyDescent="0.25">
      <c r="B156"/>
      <c r="C156"/>
      <c r="D156"/>
    </row>
    <row r="157" spans="2:4" ht="31.5" x14ac:dyDescent="0.25">
      <c r="B157" s="54" t="s">
        <v>577</v>
      </c>
      <c r="C157" s="55" t="s">
        <v>99</v>
      </c>
      <c r="D157" s="56" t="s">
        <v>100</v>
      </c>
    </row>
    <row r="158" spans="2:4" x14ac:dyDescent="0.25">
      <c r="B158" s="57" t="s">
        <v>102</v>
      </c>
      <c r="C158" s="58">
        <v>1</v>
      </c>
      <c r="D158" s="59">
        <v>0.5</v>
      </c>
    </row>
    <row r="159" spans="2:4" x14ac:dyDescent="0.25">
      <c r="B159" s="33" t="s">
        <v>573</v>
      </c>
      <c r="C159" s="58">
        <v>0</v>
      </c>
      <c r="D159" s="59">
        <v>0</v>
      </c>
    </row>
    <row r="160" spans="2:4" ht="30.75" x14ac:dyDescent="0.25">
      <c r="B160" s="61" t="s">
        <v>578</v>
      </c>
      <c r="C160" s="58">
        <v>1</v>
      </c>
      <c r="D160" s="59">
        <v>0.5</v>
      </c>
    </row>
    <row r="161" spans="2:4" x14ac:dyDescent="0.25">
      <c r="B161" s="33" t="s">
        <v>567</v>
      </c>
      <c r="C161" s="58">
        <v>0</v>
      </c>
      <c r="D161" s="59">
        <v>0</v>
      </c>
    </row>
    <row r="162" spans="2:4" x14ac:dyDescent="0.25">
      <c r="D162" s="60"/>
    </row>
    <row r="163" spans="2:4" x14ac:dyDescent="0.25">
      <c r="D163" s="60"/>
    </row>
    <row r="164" spans="2:4" x14ac:dyDescent="0.25">
      <c r="D164" s="60"/>
    </row>
    <row r="165" spans="2:4" ht="47.25" x14ac:dyDescent="0.25">
      <c r="B165" s="54" t="s">
        <v>579</v>
      </c>
      <c r="C165" s="55" t="s">
        <v>99</v>
      </c>
      <c r="D165" s="56" t="s">
        <v>100</v>
      </c>
    </row>
    <row r="166" spans="2:4" x14ac:dyDescent="0.25">
      <c r="B166" s="57" t="s">
        <v>102</v>
      </c>
      <c r="C166" s="58">
        <v>1</v>
      </c>
      <c r="D166" s="59">
        <v>0.5</v>
      </c>
    </row>
    <row r="167" spans="2:4" x14ac:dyDescent="0.25">
      <c r="B167" s="33" t="s">
        <v>573</v>
      </c>
      <c r="C167" s="58">
        <v>1</v>
      </c>
      <c r="D167" s="59">
        <v>0.5</v>
      </c>
    </row>
    <row r="168" spans="2:4" x14ac:dyDescent="0.25">
      <c r="B168" s="33" t="s">
        <v>574</v>
      </c>
      <c r="C168" s="58">
        <v>0</v>
      </c>
      <c r="D168" s="59">
        <v>0</v>
      </c>
    </row>
    <row r="169" spans="2:4" ht="15" x14ac:dyDescent="0.25">
      <c r="B169"/>
      <c r="C169"/>
      <c r="D169"/>
    </row>
    <row r="170" spans="2:4" ht="15" x14ac:dyDescent="0.25">
      <c r="B170"/>
      <c r="C170"/>
      <c r="D170"/>
    </row>
    <row r="171" spans="2:4" ht="47.25" x14ac:dyDescent="0.25">
      <c r="B171" s="54" t="s">
        <v>580</v>
      </c>
      <c r="C171" s="55" t="s">
        <v>99</v>
      </c>
      <c r="D171" s="56" t="s">
        <v>100</v>
      </c>
    </row>
    <row r="172" spans="2:4" x14ac:dyDescent="0.25">
      <c r="B172" s="33" t="s">
        <v>102</v>
      </c>
      <c r="C172" s="62">
        <v>2</v>
      </c>
      <c r="D172" s="59">
        <v>1</v>
      </c>
    </row>
    <row r="173" spans="2:4" x14ac:dyDescent="0.25">
      <c r="B173" s="33" t="s">
        <v>573</v>
      </c>
      <c r="C173" s="62">
        <v>0</v>
      </c>
      <c r="D173" s="59">
        <v>0</v>
      </c>
    </row>
    <row r="174" spans="2:4" x14ac:dyDescent="0.25">
      <c r="B174" s="33" t="s">
        <v>576</v>
      </c>
      <c r="C174" s="62">
        <v>0</v>
      </c>
      <c r="D174" s="59">
        <v>0</v>
      </c>
    </row>
    <row r="175" spans="2:4" ht="15" x14ac:dyDescent="0.25">
      <c r="B175"/>
      <c r="C175"/>
      <c r="D175"/>
    </row>
    <row r="176" spans="2:4" ht="15" x14ac:dyDescent="0.25">
      <c r="B176"/>
      <c r="C176"/>
      <c r="D176"/>
    </row>
    <row r="177" spans="2:4" ht="47.25" x14ac:dyDescent="0.25">
      <c r="B177" s="54" t="s">
        <v>581</v>
      </c>
      <c r="C177" s="55" t="s">
        <v>99</v>
      </c>
      <c r="D177" s="56" t="s">
        <v>100</v>
      </c>
    </row>
    <row r="178" spans="2:4" x14ac:dyDescent="0.25">
      <c r="B178" s="33" t="s">
        <v>102</v>
      </c>
      <c r="C178" s="62">
        <v>2</v>
      </c>
      <c r="D178" s="59">
        <v>1</v>
      </c>
    </row>
    <row r="179" spans="2:4" x14ac:dyDescent="0.25">
      <c r="B179" s="33" t="s">
        <v>573</v>
      </c>
      <c r="C179" s="62">
        <v>0</v>
      </c>
      <c r="D179" s="59">
        <v>0</v>
      </c>
    </row>
    <row r="180" spans="2:4" x14ac:dyDescent="0.25">
      <c r="B180" s="33" t="s">
        <v>578</v>
      </c>
      <c r="C180" s="62">
        <v>0</v>
      </c>
      <c r="D180" s="59">
        <v>0</v>
      </c>
    </row>
    <row r="181" spans="2:4" x14ac:dyDescent="0.25">
      <c r="D181" s="64"/>
    </row>
    <row r="182" spans="2:4" x14ac:dyDescent="0.25">
      <c r="D182" s="64"/>
    </row>
    <row r="183" spans="2:4" ht="47.25" x14ac:dyDescent="0.25">
      <c r="B183" s="54" t="s">
        <v>593</v>
      </c>
      <c r="C183" s="55" t="s">
        <v>99</v>
      </c>
      <c r="D183" s="56" t="s">
        <v>100</v>
      </c>
    </row>
    <row r="184" spans="2:4" x14ac:dyDescent="0.25">
      <c r="B184" s="33" t="s">
        <v>102</v>
      </c>
      <c r="C184" s="62">
        <v>2</v>
      </c>
      <c r="D184" s="59">
        <v>1</v>
      </c>
    </row>
    <row r="185" spans="2:4" x14ac:dyDescent="0.25">
      <c r="B185" s="33" t="s">
        <v>103</v>
      </c>
      <c r="C185" s="62">
        <v>0</v>
      </c>
      <c r="D185" s="59">
        <v>0</v>
      </c>
    </row>
    <row r="186" spans="2:4" x14ac:dyDescent="0.25">
      <c r="B186" s="33" t="s">
        <v>567</v>
      </c>
      <c r="C186" s="62">
        <v>0</v>
      </c>
      <c r="D186" s="59">
        <v>0</v>
      </c>
    </row>
  </sheetData>
  <mergeCells count="3">
    <mergeCell ref="B63:D63"/>
    <mergeCell ref="B2:D2"/>
    <mergeCell ref="B123:D12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EEEEA-B58B-49B2-BE84-4AF776CBD9D0}">
  <sheetPr codeName="Sheet26">
    <tabColor theme="8" tint="-0.499984740745262"/>
  </sheetPr>
  <dimension ref="A1:C186"/>
  <sheetViews>
    <sheetView zoomScale="70" zoomScaleNormal="70" workbookViewId="0">
      <selection sqref="A1:C1"/>
    </sheetView>
  </sheetViews>
  <sheetFormatPr defaultRowHeight="15" x14ac:dyDescent="0.25"/>
  <cols>
    <col min="1" max="1" width="68.7109375" customWidth="1"/>
    <col min="2" max="3" width="12.7109375" customWidth="1"/>
  </cols>
  <sheetData>
    <row r="1" spans="1:3" ht="50.25" customHeight="1" x14ac:dyDescent="0.3">
      <c r="A1" s="252" t="s">
        <v>594</v>
      </c>
      <c r="B1" s="252"/>
      <c r="C1" s="252"/>
    </row>
    <row r="3" spans="1:3" ht="20.25" x14ac:dyDescent="0.3">
      <c r="A3" s="95" t="s">
        <v>595</v>
      </c>
    </row>
    <row r="6" spans="1:3" ht="15.75" x14ac:dyDescent="0.25">
      <c r="A6" s="54" t="s">
        <v>596</v>
      </c>
      <c r="B6" s="55" t="s">
        <v>99</v>
      </c>
      <c r="C6" s="56" t="s">
        <v>100</v>
      </c>
    </row>
    <row r="7" spans="1:3" ht="15.75" x14ac:dyDescent="0.25">
      <c r="A7" s="33" t="s">
        <v>597</v>
      </c>
      <c r="B7" s="62">
        <v>13</v>
      </c>
      <c r="C7" s="152">
        <v>0.8125</v>
      </c>
    </row>
    <row r="8" spans="1:3" ht="15.75" x14ac:dyDescent="0.25">
      <c r="A8" s="33" t="s">
        <v>598</v>
      </c>
      <c r="B8" s="62">
        <v>3</v>
      </c>
      <c r="C8" s="152">
        <v>0.1875</v>
      </c>
    </row>
    <row r="11" spans="1:3" ht="20.25" x14ac:dyDescent="0.3">
      <c r="A11" s="95" t="s">
        <v>599</v>
      </c>
    </row>
    <row r="13" spans="1:3" ht="31.5" x14ac:dyDescent="0.25">
      <c r="A13" s="54" t="s">
        <v>600</v>
      </c>
      <c r="B13" s="55" t="s">
        <v>99</v>
      </c>
      <c r="C13" s="56" t="s">
        <v>100</v>
      </c>
    </row>
    <row r="14" spans="1:3" ht="15.75" x14ac:dyDescent="0.25">
      <c r="A14" s="33" t="s">
        <v>601</v>
      </c>
      <c r="B14" s="62">
        <v>7</v>
      </c>
      <c r="C14" s="152">
        <v>0.4375</v>
      </c>
    </row>
    <row r="15" spans="1:3" ht="15.75" x14ac:dyDescent="0.25">
      <c r="A15" s="33" t="s">
        <v>602</v>
      </c>
      <c r="B15" s="62">
        <v>8</v>
      </c>
      <c r="C15" s="152">
        <v>0.5</v>
      </c>
    </row>
    <row r="16" spans="1:3" ht="15.75" x14ac:dyDescent="0.25">
      <c r="A16" s="33" t="s">
        <v>603</v>
      </c>
      <c r="B16" s="62">
        <v>1</v>
      </c>
      <c r="C16" s="152">
        <v>6.25E-2</v>
      </c>
    </row>
    <row r="17" spans="1:3" ht="15.75" x14ac:dyDescent="0.25">
      <c r="A17" s="33" t="s">
        <v>604</v>
      </c>
      <c r="B17" s="62">
        <v>0</v>
      </c>
      <c r="C17" s="152">
        <v>0</v>
      </c>
    </row>
    <row r="20" spans="1:3" ht="31.5" x14ac:dyDescent="0.25">
      <c r="A20" s="54" t="s">
        <v>605</v>
      </c>
      <c r="B20" s="55" t="s">
        <v>99</v>
      </c>
      <c r="C20" s="56" t="s">
        <v>100</v>
      </c>
    </row>
    <row r="21" spans="1:3" ht="15.75" x14ac:dyDescent="0.25">
      <c r="A21" s="33" t="s">
        <v>601</v>
      </c>
      <c r="B21" s="62">
        <v>11</v>
      </c>
      <c r="C21" s="152">
        <v>0.6875</v>
      </c>
    </row>
    <row r="22" spans="1:3" ht="15.75" x14ac:dyDescent="0.25">
      <c r="A22" s="33" t="s">
        <v>602</v>
      </c>
      <c r="B22" s="62">
        <v>5</v>
      </c>
      <c r="C22" s="152">
        <v>0.3125</v>
      </c>
    </row>
    <row r="23" spans="1:3" ht="15.75" x14ac:dyDescent="0.25">
      <c r="A23" s="33" t="s">
        <v>603</v>
      </c>
      <c r="B23" s="62">
        <v>0</v>
      </c>
      <c r="C23" s="152">
        <v>0</v>
      </c>
    </row>
    <row r="24" spans="1:3" ht="15.75" x14ac:dyDescent="0.25">
      <c r="A24" s="33" t="s">
        <v>604</v>
      </c>
      <c r="B24" s="62">
        <v>0</v>
      </c>
      <c r="C24" s="152">
        <v>0</v>
      </c>
    </row>
    <row r="27" spans="1:3" ht="31.5" x14ac:dyDescent="0.25">
      <c r="A27" s="54" t="s">
        <v>606</v>
      </c>
      <c r="B27" s="55" t="s">
        <v>99</v>
      </c>
      <c r="C27" s="56" t="s">
        <v>100</v>
      </c>
    </row>
    <row r="28" spans="1:3" ht="15.75" x14ac:dyDescent="0.25">
      <c r="A28" s="33" t="s">
        <v>607</v>
      </c>
      <c r="B28" s="62">
        <v>6</v>
      </c>
      <c r="C28" s="152">
        <v>0.375</v>
      </c>
    </row>
    <row r="29" spans="1:3" ht="15.75" x14ac:dyDescent="0.25">
      <c r="A29" s="33" t="s">
        <v>608</v>
      </c>
      <c r="B29" s="62">
        <v>9</v>
      </c>
      <c r="C29" s="152">
        <v>0.5625</v>
      </c>
    </row>
    <row r="30" spans="1:3" ht="15.75" x14ac:dyDescent="0.25">
      <c r="A30" s="33" t="s">
        <v>609</v>
      </c>
      <c r="B30" s="62">
        <v>0</v>
      </c>
      <c r="C30" s="152">
        <v>0</v>
      </c>
    </row>
    <row r="31" spans="1:3" ht="15.75" x14ac:dyDescent="0.25">
      <c r="A31" s="33" t="s">
        <v>610</v>
      </c>
      <c r="B31" s="62">
        <v>1</v>
      </c>
      <c r="C31" s="152">
        <v>6.25E-2</v>
      </c>
    </row>
    <row r="34" spans="1:3" ht="31.5" x14ac:dyDescent="0.25">
      <c r="A34" s="54" t="s">
        <v>611</v>
      </c>
      <c r="B34" s="55" t="s">
        <v>99</v>
      </c>
      <c r="C34" s="56" t="s">
        <v>100</v>
      </c>
    </row>
    <row r="35" spans="1:3" ht="15.75" x14ac:dyDescent="0.25">
      <c r="A35" s="33" t="s">
        <v>612</v>
      </c>
      <c r="B35" s="62">
        <v>10</v>
      </c>
      <c r="C35" s="152">
        <v>0.625</v>
      </c>
    </row>
    <row r="36" spans="1:3" ht="15.75" x14ac:dyDescent="0.25">
      <c r="A36" s="33" t="s">
        <v>613</v>
      </c>
      <c r="B36" s="62">
        <v>5</v>
      </c>
      <c r="C36" s="152">
        <v>0.3125</v>
      </c>
    </row>
    <row r="37" spans="1:3" ht="15.75" x14ac:dyDescent="0.25">
      <c r="A37" s="33" t="s">
        <v>614</v>
      </c>
      <c r="B37" s="62">
        <v>1</v>
      </c>
      <c r="C37" s="152">
        <v>6.25E-2</v>
      </c>
    </row>
    <row r="38" spans="1:3" ht="15.75" x14ac:dyDescent="0.25">
      <c r="A38" s="33" t="s">
        <v>615</v>
      </c>
      <c r="B38" s="62">
        <v>0</v>
      </c>
      <c r="C38" s="152">
        <v>0</v>
      </c>
    </row>
    <row r="41" spans="1:3" ht="31.5" x14ac:dyDescent="0.25">
      <c r="A41" s="54" t="s">
        <v>616</v>
      </c>
      <c r="B41" s="55" t="s">
        <v>99</v>
      </c>
      <c r="C41" s="56" t="s">
        <v>100</v>
      </c>
    </row>
    <row r="42" spans="1:3" ht="15.75" x14ac:dyDescent="0.25">
      <c r="A42" s="33" t="s">
        <v>617</v>
      </c>
      <c r="B42" s="62">
        <v>11</v>
      </c>
      <c r="C42" s="152">
        <v>0.6875</v>
      </c>
    </row>
    <row r="43" spans="1:3" ht="15.75" x14ac:dyDescent="0.25">
      <c r="A43" s="33" t="s">
        <v>618</v>
      </c>
      <c r="B43" s="62">
        <v>4</v>
      </c>
      <c r="C43" s="152">
        <v>0.25</v>
      </c>
    </row>
    <row r="44" spans="1:3" ht="15.75" x14ac:dyDescent="0.25">
      <c r="A44" s="33" t="s">
        <v>619</v>
      </c>
      <c r="B44" s="62">
        <v>0</v>
      </c>
      <c r="C44" s="152">
        <v>0</v>
      </c>
    </row>
    <row r="45" spans="1:3" ht="15.75" x14ac:dyDescent="0.25">
      <c r="A45" s="33" t="s">
        <v>620</v>
      </c>
      <c r="B45" s="62">
        <v>1</v>
      </c>
      <c r="C45" s="152">
        <v>6.25E-2</v>
      </c>
    </row>
    <row r="48" spans="1:3" ht="20.25" x14ac:dyDescent="0.3">
      <c r="A48" s="95" t="s">
        <v>535</v>
      </c>
    </row>
    <row r="50" spans="1:3" ht="31.5" x14ac:dyDescent="0.25">
      <c r="A50" s="54" t="s">
        <v>621</v>
      </c>
      <c r="B50" s="55" t="s">
        <v>99</v>
      </c>
      <c r="C50" s="56" t="s">
        <v>100</v>
      </c>
    </row>
    <row r="51" spans="1:3" ht="15.75" x14ac:dyDescent="0.25">
      <c r="A51" s="33" t="s">
        <v>102</v>
      </c>
      <c r="B51" s="62">
        <v>14</v>
      </c>
      <c r="C51" s="152">
        <v>1</v>
      </c>
    </row>
    <row r="52" spans="1:3" ht="15.75" x14ac:dyDescent="0.25">
      <c r="A52" s="33" t="s">
        <v>622</v>
      </c>
      <c r="B52" s="62">
        <v>0</v>
      </c>
      <c r="C52" s="152">
        <v>0</v>
      </c>
    </row>
    <row r="53" spans="1:3" ht="15.75" x14ac:dyDescent="0.25">
      <c r="A53" s="33" t="s">
        <v>623</v>
      </c>
      <c r="B53" s="62">
        <v>0</v>
      </c>
      <c r="C53" s="152">
        <v>0</v>
      </c>
    </row>
    <row r="56" spans="1:3" ht="31.5" x14ac:dyDescent="0.25">
      <c r="A56" s="54" t="s">
        <v>624</v>
      </c>
      <c r="B56" s="55" t="s">
        <v>99</v>
      </c>
      <c r="C56" s="56" t="s">
        <v>100</v>
      </c>
    </row>
    <row r="57" spans="1:3" ht="15.75" x14ac:dyDescent="0.25">
      <c r="A57" s="33" t="s">
        <v>625</v>
      </c>
      <c r="B57" s="62">
        <v>14</v>
      </c>
      <c r="C57" s="152">
        <v>0.93333333333333335</v>
      </c>
    </row>
    <row r="58" spans="1:3" ht="15.75" x14ac:dyDescent="0.25">
      <c r="A58" s="33" t="s">
        <v>626</v>
      </c>
      <c r="B58" s="62">
        <v>1</v>
      </c>
      <c r="C58" s="152">
        <v>6.6666666666666666E-2</v>
      </c>
    </row>
    <row r="59" spans="1:3" ht="15.75" x14ac:dyDescent="0.25">
      <c r="A59" s="33" t="s">
        <v>192</v>
      </c>
      <c r="B59" s="62">
        <v>0</v>
      </c>
      <c r="C59" s="152">
        <v>0</v>
      </c>
    </row>
    <row r="60" spans="1:3" ht="15.75" x14ac:dyDescent="0.25">
      <c r="A60" s="33" t="s">
        <v>193</v>
      </c>
      <c r="B60" s="62">
        <v>0</v>
      </c>
      <c r="C60" s="152">
        <v>0</v>
      </c>
    </row>
    <row r="63" spans="1:3" ht="47.25" x14ac:dyDescent="0.25">
      <c r="A63" s="54" t="s">
        <v>627</v>
      </c>
      <c r="B63" s="55" t="s">
        <v>99</v>
      </c>
      <c r="C63" s="56" t="s">
        <v>100</v>
      </c>
    </row>
    <row r="64" spans="1:3" ht="15.75" x14ac:dyDescent="0.25">
      <c r="A64" s="33" t="s">
        <v>625</v>
      </c>
      <c r="B64" s="62">
        <v>10</v>
      </c>
      <c r="C64" s="152">
        <v>0.66666666666666663</v>
      </c>
    </row>
    <row r="65" spans="1:3" ht="15.75" x14ac:dyDescent="0.25">
      <c r="A65" s="33" t="s">
        <v>626</v>
      </c>
      <c r="B65" s="62">
        <v>1</v>
      </c>
      <c r="C65" s="152">
        <v>6.6666666666666666E-2</v>
      </c>
    </row>
    <row r="66" spans="1:3" ht="15.75" x14ac:dyDescent="0.25">
      <c r="A66" s="33" t="s">
        <v>192</v>
      </c>
      <c r="B66" s="62">
        <v>0</v>
      </c>
      <c r="C66" s="152">
        <v>0</v>
      </c>
    </row>
    <row r="67" spans="1:3" ht="15.75" x14ac:dyDescent="0.25">
      <c r="A67" s="33" t="s">
        <v>193</v>
      </c>
      <c r="B67" s="62">
        <v>0</v>
      </c>
      <c r="C67" s="152">
        <v>0</v>
      </c>
    </row>
    <row r="68" spans="1:3" ht="15.75" x14ac:dyDescent="0.25">
      <c r="A68" s="33" t="s">
        <v>628</v>
      </c>
      <c r="B68" s="62">
        <v>4</v>
      </c>
      <c r="C68" s="152">
        <v>0.26666666666666666</v>
      </c>
    </row>
    <row r="71" spans="1:3" ht="31.5" x14ac:dyDescent="0.25">
      <c r="A71" s="54" t="s">
        <v>629</v>
      </c>
      <c r="B71" s="55" t="s">
        <v>99</v>
      </c>
      <c r="C71" s="56" t="s">
        <v>100</v>
      </c>
    </row>
    <row r="72" spans="1:3" ht="15.75" x14ac:dyDescent="0.25">
      <c r="A72" s="33" t="s">
        <v>630</v>
      </c>
      <c r="B72" s="62">
        <v>0</v>
      </c>
      <c r="C72" s="152">
        <v>0</v>
      </c>
    </row>
    <row r="73" spans="1:3" ht="15.75" x14ac:dyDescent="0.25">
      <c r="A73" s="33" t="s">
        <v>631</v>
      </c>
      <c r="B73" s="62">
        <v>15</v>
      </c>
      <c r="C73" s="152">
        <v>1</v>
      </c>
    </row>
    <row r="74" spans="1:3" ht="15.75" x14ac:dyDescent="0.25">
      <c r="A74" s="33" t="s">
        <v>632</v>
      </c>
      <c r="B74" s="62">
        <v>0</v>
      </c>
      <c r="C74" s="152">
        <v>0</v>
      </c>
    </row>
    <row r="77" spans="1:3" ht="31.5" x14ac:dyDescent="0.25">
      <c r="A77" s="54" t="s">
        <v>633</v>
      </c>
      <c r="B77" s="55" t="s">
        <v>99</v>
      </c>
      <c r="C77" s="56" t="s">
        <v>100</v>
      </c>
    </row>
    <row r="78" spans="1:3" ht="15.75" x14ac:dyDescent="0.25">
      <c r="A78" s="33" t="s">
        <v>634</v>
      </c>
      <c r="B78" s="62">
        <v>14</v>
      </c>
      <c r="C78" s="152">
        <v>0.93333333333333335</v>
      </c>
    </row>
    <row r="79" spans="1:3" ht="15.75" x14ac:dyDescent="0.25">
      <c r="A79" s="33" t="s">
        <v>635</v>
      </c>
      <c r="B79" s="62">
        <v>1</v>
      </c>
      <c r="C79" s="152">
        <v>6.6666666666666666E-2</v>
      </c>
    </row>
    <row r="80" spans="1:3" ht="15.75" x14ac:dyDescent="0.25">
      <c r="A80" s="33" t="s">
        <v>636</v>
      </c>
      <c r="B80" s="62">
        <v>0</v>
      </c>
      <c r="C80" s="152">
        <v>0</v>
      </c>
    </row>
    <row r="81" spans="1:3" ht="15.75" x14ac:dyDescent="0.25">
      <c r="A81" s="33" t="s">
        <v>637</v>
      </c>
      <c r="B81" s="62">
        <v>0</v>
      </c>
      <c r="C81" s="152">
        <v>0</v>
      </c>
    </row>
    <row r="84" spans="1:3" ht="31.5" x14ac:dyDescent="0.25">
      <c r="A84" s="54" t="s">
        <v>638</v>
      </c>
      <c r="B84" s="55" t="s">
        <v>99</v>
      </c>
      <c r="C84" s="56" t="s">
        <v>100</v>
      </c>
    </row>
    <row r="85" spans="1:3" ht="15.75" x14ac:dyDescent="0.25">
      <c r="A85" s="33" t="s">
        <v>639</v>
      </c>
      <c r="B85" s="62">
        <v>11</v>
      </c>
      <c r="C85" s="152">
        <v>0.73333333333333328</v>
      </c>
    </row>
    <row r="86" spans="1:3" ht="15.75" x14ac:dyDescent="0.25">
      <c r="A86" s="33" t="s">
        <v>640</v>
      </c>
      <c r="B86" s="62">
        <v>4</v>
      </c>
      <c r="C86" s="152">
        <v>0.26666666666666666</v>
      </c>
    </row>
    <row r="87" spans="1:3" ht="15.75" x14ac:dyDescent="0.25">
      <c r="A87" s="33" t="s">
        <v>641</v>
      </c>
      <c r="B87" s="62">
        <v>0</v>
      </c>
      <c r="C87" s="152">
        <v>0</v>
      </c>
    </row>
    <row r="88" spans="1:3" ht="15.75" x14ac:dyDescent="0.25">
      <c r="A88" s="33" t="s">
        <v>193</v>
      </c>
      <c r="B88" s="62">
        <v>0</v>
      </c>
      <c r="C88" s="152">
        <v>0</v>
      </c>
    </row>
    <row r="91" spans="1:3" ht="31.5" x14ac:dyDescent="0.25">
      <c r="A91" s="54" t="s">
        <v>642</v>
      </c>
      <c r="B91" s="55" t="s">
        <v>99</v>
      </c>
      <c r="C91" s="56" t="s">
        <v>100</v>
      </c>
    </row>
    <row r="92" spans="1:3" ht="15.75" x14ac:dyDescent="0.25">
      <c r="A92" s="33" t="s">
        <v>102</v>
      </c>
      <c r="B92" s="62">
        <v>4</v>
      </c>
      <c r="C92" s="152">
        <v>0.2857142857142857</v>
      </c>
    </row>
    <row r="93" spans="1:3" ht="15.75" x14ac:dyDescent="0.25">
      <c r="A93" s="33" t="s">
        <v>643</v>
      </c>
      <c r="B93" s="62">
        <v>1</v>
      </c>
      <c r="C93" s="152">
        <v>7.1428571428571425E-2</v>
      </c>
    </row>
    <row r="94" spans="1:3" ht="15.75" x14ac:dyDescent="0.25">
      <c r="A94" s="33" t="s">
        <v>628</v>
      </c>
      <c r="B94" s="62">
        <v>9</v>
      </c>
      <c r="C94" s="152">
        <v>0.6428571428571429</v>
      </c>
    </row>
    <row r="97" spans="1:3" ht="15.75" x14ac:dyDescent="0.25">
      <c r="A97" s="54" t="s">
        <v>644</v>
      </c>
      <c r="B97" s="55" t="s">
        <v>99</v>
      </c>
      <c r="C97" s="56" t="s">
        <v>100</v>
      </c>
    </row>
    <row r="98" spans="1:3" ht="15.75" x14ac:dyDescent="0.25">
      <c r="A98" s="33" t="s">
        <v>645</v>
      </c>
      <c r="B98" s="62">
        <v>14</v>
      </c>
      <c r="C98" s="152">
        <v>0.93333333333333335</v>
      </c>
    </row>
    <row r="99" spans="1:3" ht="15.75" x14ac:dyDescent="0.25">
      <c r="A99" s="33" t="s">
        <v>618</v>
      </c>
      <c r="B99" s="62">
        <v>1</v>
      </c>
      <c r="C99" s="152">
        <v>6.6666666666666666E-2</v>
      </c>
    </row>
    <row r="100" spans="1:3" ht="15.75" x14ac:dyDescent="0.25">
      <c r="A100" s="33" t="s">
        <v>619</v>
      </c>
      <c r="B100" s="62">
        <v>0</v>
      </c>
      <c r="C100" s="152">
        <v>0</v>
      </c>
    </row>
    <row r="101" spans="1:3" ht="15.75" x14ac:dyDescent="0.25">
      <c r="A101" s="33" t="s">
        <v>620</v>
      </c>
      <c r="B101" s="62">
        <v>0</v>
      </c>
      <c r="C101" s="152">
        <v>0</v>
      </c>
    </row>
    <row r="102" spans="1:3" ht="15.75" x14ac:dyDescent="0.25">
      <c r="A102" s="33" t="s">
        <v>646</v>
      </c>
      <c r="B102" s="62">
        <v>0</v>
      </c>
      <c r="C102" s="152">
        <v>0</v>
      </c>
    </row>
    <row r="105" spans="1:3" ht="15.75" x14ac:dyDescent="0.25">
      <c r="A105" s="54" t="s">
        <v>647</v>
      </c>
      <c r="B105" s="55" t="s">
        <v>99</v>
      </c>
      <c r="C105" s="56" t="s">
        <v>100</v>
      </c>
    </row>
    <row r="106" spans="1:3" ht="15.75" x14ac:dyDescent="0.25">
      <c r="A106" s="33" t="s">
        <v>648</v>
      </c>
      <c r="B106" s="62">
        <v>13</v>
      </c>
      <c r="C106" s="152">
        <v>0.9285714285714286</v>
      </c>
    </row>
    <row r="107" spans="1:3" ht="15.75" x14ac:dyDescent="0.25">
      <c r="A107" s="33" t="s">
        <v>649</v>
      </c>
      <c r="B107" s="62">
        <v>1</v>
      </c>
      <c r="C107" s="152">
        <v>7.1428571428571425E-2</v>
      </c>
    </row>
    <row r="108" spans="1:3" ht="15.75" x14ac:dyDescent="0.25">
      <c r="A108" s="33" t="s">
        <v>650</v>
      </c>
      <c r="B108" s="62">
        <v>0</v>
      </c>
      <c r="C108" s="152">
        <v>0</v>
      </c>
    </row>
    <row r="109" spans="1:3" ht="15.75" x14ac:dyDescent="0.25">
      <c r="A109" s="33" t="s">
        <v>651</v>
      </c>
      <c r="B109" s="62">
        <v>0</v>
      </c>
      <c r="C109" s="152">
        <v>0</v>
      </c>
    </row>
    <row r="112" spans="1:3" ht="15.75" x14ac:dyDescent="0.25">
      <c r="A112" s="54" t="s">
        <v>652</v>
      </c>
      <c r="B112" s="55" t="s">
        <v>99</v>
      </c>
      <c r="C112" s="56" t="s">
        <v>100</v>
      </c>
    </row>
    <row r="113" spans="1:3" ht="15.75" x14ac:dyDescent="0.25">
      <c r="A113" s="33" t="s">
        <v>653</v>
      </c>
      <c r="B113" s="62">
        <v>10</v>
      </c>
      <c r="C113" s="152">
        <v>0.7142857142857143</v>
      </c>
    </row>
    <row r="114" spans="1:3" ht="15.75" x14ac:dyDescent="0.25">
      <c r="A114" s="33" t="s">
        <v>654</v>
      </c>
      <c r="B114" s="62">
        <v>2</v>
      </c>
      <c r="C114" s="152">
        <v>0.14285714285714285</v>
      </c>
    </row>
    <row r="115" spans="1:3" ht="15.75" x14ac:dyDescent="0.25">
      <c r="A115" s="33" t="s">
        <v>655</v>
      </c>
      <c r="B115" s="62">
        <v>0</v>
      </c>
      <c r="C115" s="152">
        <v>0</v>
      </c>
    </row>
    <row r="116" spans="1:3" ht="15.75" x14ac:dyDescent="0.25">
      <c r="A116" s="33" t="s">
        <v>656</v>
      </c>
      <c r="B116" s="62">
        <v>0</v>
      </c>
      <c r="C116" s="152">
        <v>0</v>
      </c>
    </row>
    <row r="117" spans="1:3" ht="15.75" x14ac:dyDescent="0.25">
      <c r="A117" s="33" t="s">
        <v>657</v>
      </c>
      <c r="B117" s="62">
        <v>0</v>
      </c>
      <c r="C117" s="152">
        <v>0</v>
      </c>
    </row>
    <row r="118" spans="1:3" ht="15.75" x14ac:dyDescent="0.25">
      <c r="A118" s="33" t="s">
        <v>658</v>
      </c>
      <c r="B118" s="62">
        <v>2</v>
      </c>
      <c r="C118" s="152">
        <v>0.14285714285714285</v>
      </c>
    </row>
    <row r="121" spans="1:3" ht="47.25" x14ac:dyDescent="0.25">
      <c r="A121" s="54" t="s">
        <v>659</v>
      </c>
      <c r="B121" s="55" t="s">
        <v>99</v>
      </c>
      <c r="C121" s="56" t="s">
        <v>100</v>
      </c>
    </row>
    <row r="122" spans="1:3" ht="15.75" x14ac:dyDescent="0.25">
      <c r="A122" s="33" t="s">
        <v>617</v>
      </c>
      <c r="B122" s="62">
        <v>4</v>
      </c>
      <c r="C122" s="152">
        <v>0.26666666666666666</v>
      </c>
    </row>
    <row r="123" spans="1:3" ht="15.75" x14ac:dyDescent="0.25">
      <c r="A123" s="33" t="s">
        <v>618</v>
      </c>
      <c r="B123" s="62">
        <v>9</v>
      </c>
      <c r="C123" s="152">
        <v>0.6</v>
      </c>
    </row>
    <row r="124" spans="1:3" ht="15.75" x14ac:dyDescent="0.25">
      <c r="A124" s="33" t="s">
        <v>619</v>
      </c>
      <c r="B124" s="62">
        <v>1</v>
      </c>
      <c r="C124" s="152">
        <v>6.6666666666666666E-2</v>
      </c>
    </row>
    <row r="125" spans="1:3" ht="15.75" x14ac:dyDescent="0.25">
      <c r="A125" s="33" t="s">
        <v>620</v>
      </c>
      <c r="B125" s="62">
        <v>1</v>
      </c>
      <c r="C125" s="152">
        <v>6.6666666666666666E-2</v>
      </c>
    </row>
    <row r="128" spans="1:3" ht="31.5" x14ac:dyDescent="0.25">
      <c r="A128" s="54" t="s">
        <v>660</v>
      </c>
      <c r="B128" s="55" t="s">
        <v>99</v>
      </c>
      <c r="C128" s="56" t="s">
        <v>100</v>
      </c>
    </row>
    <row r="129" spans="1:3" ht="15.75" x14ac:dyDescent="0.25">
      <c r="A129" s="33" t="s">
        <v>601</v>
      </c>
      <c r="B129" s="62">
        <v>12</v>
      </c>
      <c r="C129" s="152">
        <v>0.8</v>
      </c>
    </row>
    <row r="130" spans="1:3" ht="15.75" x14ac:dyDescent="0.25">
      <c r="A130" s="33" t="s">
        <v>602</v>
      </c>
      <c r="B130" s="62">
        <v>2</v>
      </c>
      <c r="C130" s="152">
        <v>0.13333333333333333</v>
      </c>
    </row>
    <row r="131" spans="1:3" ht="15.75" x14ac:dyDescent="0.25">
      <c r="A131" s="33" t="s">
        <v>661</v>
      </c>
      <c r="B131" s="62">
        <v>0</v>
      </c>
      <c r="C131" s="152">
        <v>0</v>
      </c>
    </row>
    <row r="132" spans="1:3" ht="15.75" x14ac:dyDescent="0.25">
      <c r="A132" s="33" t="s">
        <v>604</v>
      </c>
      <c r="B132" s="62">
        <v>1</v>
      </c>
      <c r="C132" s="152">
        <v>6.6666666666666666E-2</v>
      </c>
    </row>
    <row r="135" spans="1:3" ht="31.5" x14ac:dyDescent="0.25">
      <c r="A135" s="54" t="s">
        <v>662</v>
      </c>
      <c r="B135" s="55" t="s">
        <v>99</v>
      </c>
      <c r="C135" s="56" t="s">
        <v>100</v>
      </c>
    </row>
    <row r="136" spans="1:3" ht="15.75" x14ac:dyDescent="0.25">
      <c r="A136" s="33" t="s">
        <v>601</v>
      </c>
      <c r="B136" s="62">
        <v>10</v>
      </c>
      <c r="C136" s="152">
        <v>0.66666666666666663</v>
      </c>
    </row>
    <row r="137" spans="1:3" ht="15.75" x14ac:dyDescent="0.25">
      <c r="A137" s="33" t="s">
        <v>602</v>
      </c>
      <c r="B137" s="62">
        <v>1</v>
      </c>
      <c r="C137" s="152">
        <v>6.6666666666666666E-2</v>
      </c>
    </row>
    <row r="138" spans="1:3" ht="15.75" x14ac:dyDescent="0.25">
      <c r="A138" s="33" t="s">
        <v>661</v>
      </c>
      <c r="B138" s="62">
        <v>0</v>
      </c>
      <c r="C138" s="152">
        <v>0</v>
      </c>
    </row>
    <row r="139" spans="1:3" ht="15.75" x14ac:dyDescent="0.25">
      <c r="A139" s="33" t="s">
        <v>604</v>
      </c>
      <c r="B139" s="62">
        <v>0</v>
      </c>
      <c r="C139" s="152">
        <v>0</v>
      </c>
    </row>
    <row r="140" spans="1:3" ht="15.75" x14ac:dyDescent="0.25">
      <c r="A140" s="33" t="s">
        <v>663</v>
      </c>
      <c r="B140" s="62">
        <v>4</v>
      </c>
      <c r="C140" s="152">
        <v>0.26666666666666666</v>
      </c>
    </row>
    <row r="143" spans="1:3" ht="20.25" x14ac:dyDescent="0.3">
      <c r="A143" s="95" t="s">
        <v>664</v>
      </c>
    </row>
    <row r="145" spans="1:3" ht="47.25" x14ac:dyDescent="0.25">
      <c r="A145" s="54" t="s">
        <v>665</v>
      </c>
      <c r="B145" s="55" t="s">
        <v>99</v>
      </c>
      <c r="C145" s="56" t="s">
        <v>100</v>
      </c>
    </row>
    <row r="146" spans="1:3" ht="15.75" x14ac:dyDescent="0.25">
      <c r="A146" s="33" t="s">
        <v>645</v>
      </c>
      <c r="B146" s="62">
        <v>7</v>
      </c>
      <c r="C146" s="152">
        <v>0.46666666666666667</v>
      </c>
    </row>
    <row r="147" spans="1:3" ht="15.75" x14ac:dyDescent="0.25">
      <c r="A147" s="33" t="s">
        <v>640</v>
      </c>
      <c r="B147" s="62">
        <v>5</v>
      </c>
      <c r="C147" s="152">
        <v>0.33333333333333331</v>
      </c>
    </row>
    <row r="148" spans="1:3" ht="15.75" x14ac:dyDescent="0.25">
      <c r="A148" s="33" t="s">
        <v>618</v>
      </c>
      <c r="B148" s="62">
        <v>0</v>
      </c>
      <c r="C148" s="152">
        <v>0</v>
      </c>
    </row>
    <row r="149" spans="1:3" ht="15.75" x14ac:dyDescent="0.25">
      <c r="A149" s="33" t="s">
        <v>620</v>
      </c>
      <c r="B149" s="62">
        <v>0</v>
      </c>
      <c r="C149" s="152">
        <v>0</v>
      </c>
    </row>
    <row r="150" spans="1:3" ht="15.75" x14ac:dyDescent="0.25">
      <c r="A150" s="33" t="s">
        <v>628</v>
      </c>
      <c r="B150" s="62">
        <v>3</v>
      </c>
      <c r="C150" s="152">
        <v>0.2</v>
      </c>
    </row>
    <row r="153" spans="1:3" ht="31.5" x14ac:dyDescent="0.25">
      <c r="A153" s="54" t="s">
        <v>666</v>
      </c>
      <c r="B153" s="55" t="s">
        <v>99</v>
      </c>
      <c r="C153" s="56" t="s">
        <v>100</v>
      </c>
    </row>
    <row r="154" spans="1:3" ht="15.75" x14ac:dyDescent="0.25">
      <c r="A154" s="33" t="s">
        <v>601</v>
      </c>
      <c r="B154" s="62">
        <v>11</v>
      </c>
      <c r="C154" s="152">
        <v>0.7857142857142857</v>
      </c>
    </row>
    <row r="155" spans="1:3" ht="15.75" x14ac:dyDescent="0.25">
      <c r="A155" s="33" t="s">
        <v>602</v>
      </c>
      <c r="B155" s="62">
        <v>3</v>
      </c>
      <c r="C155" s="152">
        <v>0.21428571428571427</v>
      </c>
    </row>
    <row r="156" spans="1:3" ht="15.75" x14ac:dyDescent="0.25">
      <c r="A156" s="33" t="s">
        <v>667</v>
      </c>
      <c r="B156" s="62">
        <v>0</v>
      </c>
      <c r="C156" s="152">
        <v>0</v>
      </c>
    </row>
    <row r="157" spans="1:3" ht="15.75" x14ac:dyDescent="0.25">
      <c r="A157" s="33" t="s">
        <v>604</v>
      </c>
      <c r="B157" s="62">
        <v>0</v>
      </c>
      <c r="C157" s="152">
        <v>0</v>
      </c>
    </row>
    <row r="160" spans="1:3" ht="31.5" x14ac:dyDescent="0.25">
      <c r="A160" s="54" t="s">
        <v>668</v>
      </c>
      <c r="B160" s="55" t="s">
        <v>99</v>
      </c>
      <c r="C160" s="56" t="s">
        <v>100</v>
      </c>
    </row>
    <row r="161" spans="1:3" ht="15.75" x14ac:dyDescent="0.25">
      <c r="A161" s="33" t="s">
        <v>645</v>
      </c>
      <c r="B161" s="62">
        <v>10</v>
      </c>
      <c r="C161" s="152">
        <v>0.7142857142857143</v>
      </c>
    </row>
    <row r="162" spans="1:3" ht="15.75" x14ac:dyDescent="0.25">
      <c r="A162" s="33" t="s">
        <v>618</v>
      </c>
      <c r="B162" s="62">
        <v>2</v>
      </c>
      <c r="C162" s="152">
        <v>0.14285714285714285</v>
      </c>
    </row>
    <row r="163" spans="1:3" ht="15.75" x14ac:dyDescent="0.25">
      <c r="A163" s="33" t="s">
        <v>619</v>
      </c>
      <c r="B163" s="62">
        <v>0</v>
      </c>
      <c r="C163" s="152">
        <v>0</v>
      </c>
    </row>
    <row r="164" spans="1:3" ht="15.75" x14ac:dyDescent="0.25">
      <c r="A164" s="33" t="s">
        <v>620</v>
      </c>
      <c r="B164" s="62">
        <v>0</v>
      </c>
      <c r="C164" s="152">
        <v>0</v>
      </c>
    </row>
    <row r="165" spans="1:3" ht="15.75" x14ac:dyDescent="0.25">
      <c r="A165" s="33" t="s">
        <v>628</v>
      </c>
      <c r="B165" s="62">
        <v>2</v>
      </c>
      <c r="C165" s="152">
        <v>0.14285714285714285</v>
      </c>
    </row>
    <row r="168" spans="1:3" ht="31.5" x14ac:dyDescent="0.25">
      <c r="A168" s="54" t="s">
        <v>669</v>
      </c>
      <c r="B168" s="55" t="s">
        <v>99</v>
      </c>
      <c r="C168" s="56" t="s">
        <v>100</v>
      </c>
    </row>
    <row r="169" spans="1:3" ht="15.75" x14ac:dyDescent="0.25">
      <c r="A169" s="33" t="s">
        <v>625</v>
      </c>
      <c r="B169" s="62">
        <v>7</v>
      </c>
      <c r="C169" s="152">
        <v>0.58333333333333337</v>
      </c>
    </row>
    <row r="170" spans="1:3" ht="15.75" x14ac:dyDescent="0.25">
      <c r="A170" s="33" t="s">
        <v>626</v>
      </c>
      <c r="B170" s="62">
        <v>5</v>
      </c>
      <c r="C170" s="152">
        <v>0.41666666666666669</v>
      </c>
    </row>
    <row r="171" spans="1:3" ht="15.75" x14ac:dyDescent="0.25">
      <c r="A171" s="33" t="s">
        <v>192</v>
      </c>
      <c r="B171" s="62">
        <v>0</v>
      </c>
      <c r="C171" s="152">
        <v>0</v>
      </c>
    </row>
    <row r="172" spans="1:3" ht="15.75" x14ac:dyDescent="0.25">
      <c r="A172" s="33" t="s">
        <v>193</v>
      </c>
      <c r="B172" s="62">
        <v>0</v>
      </c>
      <c r="C172" s="152">
        <v>0</v>
      </c>
    </row>
    <row r="175" spans="1:3" ht="31.5" x14ac:dyDescent="0.25">
      <c r="A175" s="54" t="s">
        <v>670</v>
      </c>
      <c r="B175" s="55" t="s">
        <v>99</v>
      </c>
      <c r="C175" s="56" t="s">
        <v>100</v>
      </c>
    </row>
    <row r="176" spans="1:3" ht="15.75" x14ac:dyDescent="0.25">
      <c r="A176" s="33" t="s">
        <v>625</v>
      </c>
      <c r="B176" s="62">
        <v>10</v>
      </c>
      <c r="C176" s="152">
        <v>0.83333333333333337</v>
      </c>
    </row>
    <row r="177" spans="1:3" ht="15.75" x14ac:dyDescent="0.25">
      <c r="A177" s="33" t="s">
        <v>626</v>
      </c>
      <c r="B177" s="62">
        <v>2</v>
      </c>
      <c r="C177" s="152">
        <v>0.16666666666666666</v>
      </c>
    </row>
    <row r="178" spans="1:3" ht="15.75" x14ac:dyDescent="0.25">
      <c r="A178" s="33" t="s">
        <v>192</v>
      </c>
      <c r="B178" s="62">
        <v>0</v>
      </c>
      <c r="C178" s="152">
        <v>0</v>
      </c>
    </row>
    <row r="179" spans="1:3" ht="15.75" x14ac:dyDescent="0.25">
      <c r="A179" s="33" t="s">
        <v>193</v>
      </c>
      <c r="B179" s="62">
        <v>0</v>
      </c>
      <c r="C179" s="152">
        <v>0</v>
      </c>
    </row>
    <row r="182" spans="1:3" ht="47.25" x14ac:dyDescent="0.25">
      <c r="A182" s="54" t="s">
        <v>671</v>
      </c>
      <c r="B182" s="55" t="s">
        <v>99</v>
      </c>
      <c r="C182" s="56" t="s">
        <v>100</v>
      </c>
    </row>
    <row r="183" spans="1:3" ht="15.75" x14ac:dyDescent="0.25">
      <c r="A183" s="33" t="s">
        <v>601</v>
      </c>
      <c r="B183" s="62">
        <v>10</v>
      </c>
      <c r="C183" s="152">
        <v>0.7142857142857143</v>
      </c>
    </row>
    <row r="184" spans="1:3" ht="15.75" x14ac:dyDescent="0.25">
      <c r="A184" s="33" t="s">
        <v>602</v>
      </c>
      <c r="B184" s="62">
        <v>3</v>
      </c>
      <c r="C184" s="152">
        <v>0.21428571428571427</v>
      </c>
    </row>
    <row r="185" spans="1:3" ht="15.75" x14ac:dyDescent="0.25">
      <c r="A185" s="33" t="s">
        <v>667</v>
      </c>
      <c r="B185" s="62">
        <v>1</v>
      </c>
      <c r="C185" s="152">
        <v>7.1428571428571425E-2</v>
      </c>
    </row>
    <row r="186" spans="1:3" ht="15.75" x14ac:dyDescent="0.25">
      <c r="A186" s="33" t="s">
        <v>604</v>
      </c>
      <c r="B186" s="62">
        <v>0</v>
      </c>
      <c r="C186" s="152">
        <v>0</v>
      </c>
    </row>
  </sheetData>
  <mergeCells count="1">
    <mergeCell ref="A1:C1"/>
  </mergeCell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4C07EE988AAFD4BBE2553559A68FF46" ma:contentTypeVersion="2" ma:contentTypeDescription="Create a new document." ma:contentTypeScope="" ma:versionID="470e50228b1c8fefc4af0bcaae468d41">
  <xsd:schema xmlns:xsd="http://www.w3.org/2001/XMLSchema" xmlns:xs="http://www.w3.org/2001/XMLSchema" xmlns:p="http://schemas.microsoft.com/office/2006/metadata/properties" xmlns:ns2="0ad9b99d-d124-4b2e-a159-f5331689d461" targetNamespace="http://schemas.microsoft.com/office/2006/metadata/properties" ma:root="true" ma:fieldsID="bf2793562dd3d0facefe7e0299cff7de" ns2:_="">
    <xsd:import namespace="0ad9b99d-d124-4b2e-a159-f5331689d461"/>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d9b99d-d124-4b2e-a159-f5331689d4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CED1ACF-DB48-45F0-854C-0619795ABE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d9b99d-d124-4b2e-a159-f5331689d4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8C9BD56-B1A9-4C6F-9A59-A67CAA8E9F43}">
  <ds:schemaRefs>
    <ds:schemaRef ds:uri="http://schemas.microsoft.com/sharepoint/v3/contenttype/forms"/>
  </ds:schemaRefs>
</ds:datastoreItem>
</file>

<file path=customXml/itemProps3.xml><?xml version="1.0" encoding="utf-8"?>
<ds:datastoreItem xmlns:ds="http://schemas.openxmlformats.org/officeDocument/2006/customXml" ds:itemID="{EEBE9DE5-4CDC-447F-B225-B97856241E0D}">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9</vt:i4>
      </vt:variant>
    </vt:vector>
  </HeadingPairs>
  <TitlesOfParts>
    <vt:vector size="21" baseType="lpstr">
      <vt:lpstr>Introduction and contents</vt:lpstr>
      <vt:lpstr>Methodology</vt:lpstr>
      <vt:lpstr>Contextual Data</vt:lpstr>
      <vt:lpstr>D2 &amp; D3 Ratings</vt:lpstr>
      <vt:lpstr>D2 Data</vt:lpstr>
      <vt:lpstr>D3 Data</vt:lpstr>
      <vt:lpstr>Resettlement Data</vt:lpstr>
      <vt:lpstr>Case Manager Interviews Data</vt:lpstr>
      <vt:lpstr>Staff Survey</vt:lpstr>
      <vt:lpstr>Volunteer Survey</vt:lpstr>
      <vt:lpstr>Staff Survey Data_Analysis</vt:lpstr>
      <vt:lpstr>Volunteer Survey Data_Analysis</vt:lpstr>
      <vt:lpstr>Methodology!_ftn2</vt:lpstr>
      <vt:lpstr>'Contextual Data'!_ftn3</vt:lpstr>
      <vt:lpstr>'Contextual Data'!_ftn4</vt:lpstr>
      <vt:lpstr>'Contextual Data'!_ftn5</vt:lpstr>
      <vt:lpstr>'Contextual Data'!_ftn6</vt:lpstr>
      <vt:lpstr>'Contextual Data'!_ftn7</vt:lpstr>
      <vt:lpstr>Methodology!_ftnref2</vt:lpstr>
      <vt:lpstr>Methodology!_Hlk21421808</vt:lpstr>
      <vt:lpstr>'Introduction and contents'!_Toc497486864</vt:lpstr>
    </vt:vector>
  </TitlesOfParts>
  <Manager/>
  <Company>MOJ</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Fallows, Claire (HMI Probation)</dc:creator>
  <cp:keywords/>
  <dc:description/>
  <cp:lastModifiedBy>Meservey, Kevin (HMI Probation)</cp:lastModifiedBy>
  <cp:revision/>
  <dcterms:created xsi:type="dcterms:W3CDTF">2022-06-28T09:13:05Z</dcterms:created>
  <dcterms:modified xsi:type="dcterms:W3CDTF">2023-01-04T08:35:26Z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0x010100A4C07EE988AAFD4BBE2553559A68FF46</vt:lpwstr>
  </property>
</Properties>
</file>